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65" windowWidth="14340" windowHeight="12855" tabRatio="915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інфо_1'!$A$1:$O$86</definedName>
    <definedName name="_xlnm.Print_Area" localSheetId="7">'6.2. Інша інфо_2'!$A$1:$AF$60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коштів'!$A$1:$H$76</definedName>
    <definedName name="_xlnm.Print_Area" localSheetId="0">'Осн. фін. пок.'!$A$1:$H$176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17" i="10"/>
  <c r="C20" i="19"/>
  <c r="F142" i="14"/>
  <c r="C17" i="10"/>
  <c r="I23" l="1"/>
  <c r="D95" i="2"/>
  <c r="F95"/>
  <c r="D94"/>
  <c r="D76" i="14" s="1"/>
  <c r="F94" i="2"/>
  <c r="E92"/>
  <c r="F8"/>
  <c r="F35" i="14" s="1"/>
  <c r="D48" i="2"/>
  <c r="D45"/>
  <c r="D44"/>
  <c r="D40"/>
  <c r="D28"/>
  <c r="D29"/>
  <c r="D27"/>
  <c r="D26"/>
  <c r="D25"/>
  <c r="D21"/>
  <c r="D20"/>
  <c r="F67" i="14"/>
  <c r="D79"/>
  <c r="D91" i="2"/>
  <c r="D92"/>
  <c r="D74" i="14" s="1"/>
  <c r="D47" i="2"/>
  <c r="D43"/>
  <c r="D42"/>
  <c r="D33"/>
  <c r="D9"/>
  <c r="D8" s="1"/>
  <c r="D7"/>
  <c r="D145" i="14"/>
  <c r="D142"/>
  <c r="D137"/>
  <c r="F162"/>
  <c r="E162"/>
  <c r="G35" i="18"/>
  <c r="G21"/>
  <c r="D56" i="10"/>
  <c r="J56" s="1"/>
  <c r="J60" s="1"/>
  <c r="G56"/>
  <c r="L31"/>
  <c r="I32"/>
  <c r="F169" i="14"/>
  <c r="F32" i="10"/>
  <c r="E169" i="14" s="1"/>
  <c r="H169" s="1"/>
  <c r="C32" i="10"/>
  <c r="C169" i="14" s="1"/>
  <c r="N14" i="10"/>
  <c r="L14"/>
  <c r="L32"/>
  <c r="F41" i="2"/>
  <c r="G59"/>
  <c r="D97" i="14"/>
  <c r="D27" i="18"/>
  <c r="D23" i="2"/>
  <c r="D22"/>
  <c r="D19"/>
  <c r="C142" i="14"/>
  <c r="C62" i="18"/>
  <c r="C60" s="1"/>
  <c r="C55"/>
  <c r="C53" s="1"/>
  <c r="C68" s="1"/>
  <c r="C113" i="14" s="1"/>
  <c r="C45" i="18"/>
  <c r="C40"/>
  <c r="C32"/>
  <c r="C26" s="1"/>
  <c r="C22"/>
  <c r="C13"/>
  <c r="C7"/>
  <c r="D62"/>
  <c r="D60"/>
  <c r="D55"/>
  <c r="D53"/>
  <c r="D68" s="1"/>
  <c r="D113" i="14" s="1"/>
  <c r="D45" i="18"/>
  <c r="D40"/>
  <c r="D32"/>
  <c r="D22"/>
  <c r="D13"/>
  <c r="E94" i="2"/>
  <c r="G94" s="1"/>
  <c r="E8"/>
  <c r="E17" s="1"/>
  <c r="E18"/>
  <c r="E41"/>
  <c r="E43" i="14" s="1"/>
  <c r="E49" i="2"/>
  <c r="E53"/>
  <c r="E65"/>
  <c r="E68"/>
  <c r="F84"/>
  <c r="D84"/>
  <c r="D68"/>
  <c r="D59" i="14" s="1"/>
  <c r="D65" i="2"/>
  <c r="D53"/>
  <c r="D49"/>
  <c r="D44" i="14" s="1"/>
  <c r="C68" i="2"/>
  <c r="C65"/>
  <c r="C57" i="14"/>
  <c r="C53" i="2"/>
  <c r="C47" i="14"/>
  <c r="C49" i="2"/>
  <c r="C44" i="14"/>
  <c r="C41" i="2"/>
  <c r="C18"/>
  <c r="C37" i="14" s="1"/>
  <c r="C8" i="2"/>
  <c r="C17" s="1"/>
  <c r="E96" i="14"/>
  <c r="E106"/>
  <c r="G66" i="2"/>
  <c r="E34" i="14"/>
  <c r="F97"/>
  <c r="F145"/>
  <c r="F148" s="1"/>
  <c r="F134"/>
  <c r="H134" s="1"/>
  <c r="G7" i="19"/>
  <c r="H8" i="18"/>
  <c r="D87" i="2"/>
  <c r="E122" i="14"/>
  <c r="D86" i="2"/>
  <c r="T53" i="9"/>
  <c r="R53"/>
  <c r="P53"/>
  <c r="N46"/>
  <c r="N47"/>
  <c r="N48"/>
  <c r="N49"/>
  <c r="N50"/>
  <c r="N51"/>
  <c r="N52"/>
  <c r="L53"/>
  <c r="J53"/>
  <c r="H53"/>
  <c r="F53"/>
  <c r="G138" i="14"/>
  <c r="H138"/>
  <c r="G139"/>
  <c r="H139"/>
  <c r="G140"/>
  <c r="H140"/>
  <c r="G142"/>
  <c r="G143"/>
  <c r="H143"/>
  <c r="G144"/>
  <c r="H144"/>
  <c r="G146"/>
  <c r="H146"/>
  <c r="G147"/>
  <c r="H147"/>
  <c r="H136"/>
  <c r="G136"/>
  <c r="Z36" i="9"/>
  <c r="F128" i="14" s="1"/>
  <c r="V36" i="9"/>
  <c r="F127" i="14" s="1"/>
  <c r="R36" i="9"/>
  <c r="F126" i="14" s="1"/>
  <c r="N36" i="9"/>
  <c r="F125" i="14" s="1"/>
  <c r="Y36" i="9"/>
  <c r="E128" i="14" s="1"/>
  <c r="U36" i="9"/>
  <c r="E127" i="14" s="1"/>
  <c r="Q36" i="9"/>
  <c r="E126" i="14" s="1"/>
  <c r="M36" i="9"/>
  <c r="E125" i="14" s="1"/>
  <c r="E124" s="1"/>
  <c r="AD32" i="9"/>
  <c r="AD33"/>
  <c r="AD34"/>
  <c r="AD35"/>
  <c r="AC34"/>
  <c r="AC32"/>
  <c r="AC33"/>
  <c r="AC35"/>
  <c r="AE35"/>
  <c r="AB36"/>
  <c r="AA32"/>
  <c r="AA33"/>
  <c r="AA36" s="1"/>
  <c r="AA34"/>
  <c r="AA35"/>
  <c r="AB35"/>
  <c r="AB34"/>
  <c r="AB33"/>
  <c r="AB32"/>
  <c r="W32"/>
  <c r="W33"/>
  <c r="W34"/>
  <c r="W35"/>
  <c r="X35"/>
  <c r="X34"/>
  <c r="X33"/>
  <c r="X32"/>
  <c r="T36"/>
  <c r="S32"/>
  <c r="S33"/>
  <c r="S36" s="1"/>
  <c r="S34"/>
  <c r="S35"/>
  <c r="T35"/>
  <c r="T34"/>
  <c r="T33"/>
  <c r="T32"/>
  <c r="O32"/>
  <c r="O33"/>
  <c r="O34"/>
  <c r="O35"/>
  <c r="X23"/>
  <c r="U23"/>
  <c r="AA23"/>
  <c r="AA20"/>
  <c r="AD20"/>
  <c r="AA21"/>
  <c r="AD21"/>
  <c r="AA22"/>
  <c r="AD22"/>
  <c r="AD19"/>
  <c r="AA19"/>
  <c r="R23"/>
  <c r="X10"/>
  <c r="AD10" s="1"/>
  <c r="U10"/>
  <c r="AD7"/>
  <c r="AD8"/>
  <c r="AD9"/>
  <c r="AD6"/>
  <c r="AA7"/>
  <c r="AA8"/>
  <c r="AA9"/>
  <c r="AA6"/>
  <c r="R10"/>
  <c r="F157" i="14"/>
  <c r="F156"/>
  <c r="F155"/>
  <c r="E157"/>
  <c r="E156"/>
  <c r="E155"/>
  <c r="F153"/>
  <c r="F152"/>
  <c r="F151"/>
  <c r="E153"/>
  <c r="E152"/>
  <c r="E151"/>
  <c r="D86" i="10"/>
  <c r="N86" s="1"/>
  <c r="H86"/>
  <c r="L86"/>
  <c r="N83"/>
  <c r="N80"/>
  <c r="N77"/>
  <c r="F86"/>
  <c r="J86"/>
  <c r="J57"/>
  <c r="K57"/>
  <c r="L57"/>
  <c r="J58"/>
  <c r="K58"/>
  <c r="L58"/>
  <c r="J59"/>
  <c r="K59"/>
  <c r="L59"/>
  <c r="L56"/>
  <c r="L60" s="1"/>
  <c r="K56"/>
  <c r="I37"/>
  <c r="F171" i="14" s="1"/>
  <c r="I36" i="10"/>
  <c r="F170" i="14" s="1"/>
  <c r="F76"/>
  <c r="I11" i="10"/>
  <c r="F37"/>
  <c r="E171" i="14" s="1"/>
  <c r="F36" i="10"/>
  <c r="E170" i="14" s="1"/>
  <c r="E76"/>
  <c r="F11" i="10"/>
  <c r="N11" s="1"/>
  <c r="F163" i="14"/>
  <c r="E163"/>
  <c r="G163" s="1"/>
  <c r="F164"/>
  <c r="C163"/>
  <c r="C76"/>
  <c r="C37" i="10"/>
  <c r="C171" i="14" s="1"/>
  <c r="C36" i="10"/>
  <c r="C170" i="14"/>
  <c r="C11" i="10"/>
  <c r="N15"/>
  <c r="N16"/>
  <c r="I17"/>
  <c r="N21"/>
  <c r="N22"/>
  <c r="N27"/>
  <c r="N28"/>
  <c r="L12"/>
  <c r="L15"/>
  <c r="L16"/>
  <c r="L18"/>
  <c r="L21"/>
  <c r="L22"/>
  <c r="L24"/>
  <c r="L27"/>
  <c r="L28"/>
  <c r="L36"/>
  <c r="D148" i="14"/>
  <c r="E145"/>
  <c r="E133" s="1"/>
  <c r="C145"/>
  <c r="C148" s="1"/>
  <c r="E137"/>
  <c r="G137"/>
  <c r="D134"/>
  <c r="E134"/>
  <c r="C134"/>
  <c r="E47"/>
  <c r="F34"/>
  <c r="F49" i="2"/>
  <c r="F44" i="14"/>
  <c r="F53" i="2"/>
  <c r="F47" i="14"/>
  <c r="D118"/>
  <c r="D119"/>
  <c r="D120"/>
  <c r="D121"/>
  <c r="D122"/>
  <c r="D123"/>
  <c r="E118"/>
  <c r="E119"/>
  <c r="E120"/>
  <c r="E121"/>
  <c r="E123"/>
  <c r="F118"/>
  <c r="F119"/>
  <c r="F120"/>
  <c r="H120" s="1"/>
  <c r="F121"/>
  <c r="F122"/>
  <c r="H122" s="1"/>
  <c r="F123"/>
  <c r="C119"/>
  <c r="C120"/>
  <c r="C121"/>
  <c r="C122"/>
  <c r="C123"/>
  <c r="C118"/>
  <c r="D109"/>
  <c r="E109"/>
  <c r="F109"/>
  <c r="E110"/>
  <c r="F110"/>
  <c r="D114"/>
  <c r="E114"/>
  <c r="F114"/>
  <c r="C114"/>
  <c r="C110"/>
  <c r="C109"/>
  <c r="E19" i="11"/>
  <c r="F19"/>
  <c r="G19"/>
  <c r="D19"/>
  <c r="D78" i="14"/>
  <c r="E78"/>
  <c r="F78"/>
  <c r="C78"/>
  <c r="E15" i="11"/>
  <c r="F15"/>
  <c r="G15"/>
  <c r="D15"/>
  <c r="F14"/>
  <c r="E86" i="2"/>
  <c r="E88"/>
  <c r="E84"/>
  <c r="F85"/>
  <c r="F87"/>
  <c r="F86"/>
  <c r="F88"/>
  <c r="G7" i="3"/>
  <c r="H7"/>
  <c r="G8"/>
  <c r="H8"/>
  <c r="G9"/>
  <c r="H9"/>
  <c r="G10"/>
  <c r="H10"/>
  <c r="G11"/>
  <c r="H11"/>
  <c r="G12"/>
  <c r="H12"/>
  <c r="D6"/>
  <c r="E6"/>
  <c r="F6"/>
  <c r="C6"/>
  <c r="G8" i="18"/>
  <c r="G9"/>
  <c r="G10"/>
  <c r="G11"/>
  <c r="G12"/>
  <c r="G14"/>
  <c r="G15"/>
  <c r="G16"/>
  <c r="G17"/>
  <c r="G19"/>
  <c r="H19"/>
  <c r="G20"/>
  <c r="H20"/>
  <c r="G23"/>
  <c r="G24"/>
  <c r="G25"/>
  <c r="G27"/>
  <c r="H27"/>
  <c r="G28"/>
  <c r="H28"/>
  <c r="G29"/>
  <c r="G30"/>
  <c r="G31"/>
  <c r="H31"/>
  <c r="G33"/>
  <c r="G34"/>
  <c r="G36"/>
  <c r="G37"/>
  <c r="G39"/>
  <c r="G41"/>
  <c r="G42"/>
  <c r="G43"/>
  <c r="G44"/>
  <c r="G52"/>
  <c r="G54"/>
  <c r="G56"/>
  <c r="G57"/>
  <c r="G58"/>
  <c r="G59"/>
  <c r="G70"/>
  <c r="H70"/>
  <c r="G71"/>
  <c r="F13"/>
  <c r="F7" s="1"/>
  <c r="F22"/>
  <c r="G22" s="1"/>
  <c r="F32"/>
  <c r="F26"/>
  <c r="F40"/>
  <c r="F45"/>
  <c r="F51" s="1"/>
  <c r="F55"/>
  <c r="F53" s="1"/>
  <c r="F62"/>
  <c r="F60" s="1"/>
  <c r="G60" s="1"/>
  <c r="E13"/>
  <c r="E7"/>
  <c r="E22"/>
  <c r="E32"/>
  <c r="E40"/>
  <c r="G40"/>
  <c r="E45"/>
  <c r="G45"/>
  <c r="E55"/>
  <c r="G55"/>
  <c r="E62"/>
  <c r="D106" i="14"/>
  <c r="F106"/>
  <c r="H106" s="1"/>
  <c r="C106"/>
  <c r="D105"/>
  <c r="E105"/>
  <c r="F105"/>
  <c r="C105"/>
  <c r="D96"/>
  <c r="F96"/>
  <c r="H96" s="1"/>
  <c r="E97"/>
  <c r="D98"/>
  <c r="E98"/>
  <c r="F98"/>
  <c r="H98" s="1"/>
  <c r="D99"/>
  <c r="E99"/>
  <c r="F99"/>
  <c r="D100"/>
  <c r="E100"/>
  <c r="F100"/>
  <c r="H100" s="1"/>
  <c r="D101"/>
  <c r="E101"/>
  <c r="F101"/>
  <c r="D102"/>
  <c r="E102"/>
  <c r="F102"/>
  <c r="C96"/>
  <c r="C97"/>
  <c r="C98"/>
  <c r="C99"/>
  <c r="C100"/>
  <c r="C101"/>
  <c r="C102"/>
  <c r="D90"/>
  <c r="E90"/>
  <c r="F90"/>
  <c r="D91"/>
  <c r="E91"/>
  <c r="F91"/>
  <c r="D92"/>
  <c r="E92"/>
  <c r="F92"/>
  <c r="H92"/>
  <c r="C91"/>
  <c r="C92"/>
  <c r="C90"/>
  <c r="C87"/>
  <c r="D87"/>
  <c r="E87"/>
  <c r="F87"/>
  <c r="C88"/>
  <c r="D88"/>
  <c r="E88"/>
  <c r="F88"/>
  <c r="C89"/>
  <c r="D89"/>
  <c r="E89"/>
  <c r="F89"/>
  <c r="C85"/>
  <c r="C86"/>
  <c r="D85"/>
  <c r="D86"/>
  <c r="E85"/>
  <c r="E86"/>
  <c r="F85"/>
  <c r="H85" s="1"/>
  <c r="F86"/>
  <c r="H86"/>
  <c r="D83"/>
  <c r="F83"/>
  <c r="G83" s="1"/>
  <c r="C83"/>
  <c r="D40" i="19"/>
  <c r="E40"/>
  <c r="F40"/>
  <c r="C40"/>
  <c r="D35"/>
  <c r="D104" i="14" s="1"/>
  <c r="E35" i="19"/>
  <c r="E104" i="14" s="1"/>
  <c r="F35" i="19"/>
  <c r="F104" i="14" s="1"/>
  <c r="C35" i="19"/>
  <c r="C104" i="14" s="1"/>
  <c r="D30" i="19"/>
  <c r="D103" i="14" s="1"/>
  <c r="E30" i="19"/>
  <c r="E103" i="14" s="1"/>
  <c r="F30" i="19"/>
  <c r="F103" i="14" s="1"/>
  <c r="C30" i="19"/>
  <c r="E20"/>
  <c r="E95" i="14" s="1"/>
  <c r="F20" i="19"/>
  <c r="F95" i="14" s="1"/>
  <c r="H22" i="19"/>
  <c r="H31"/>
  <c r="H38"/>
  <c r="H39"/>
  <c r="E8"/>
  <c r="F8"/>
  <c r="C8"/>
  <c r="D73" i="14"/>
  <c r="F73"/>
  <c r="E74"/>
  <c r="F74"/>
  <c r="D75"/>
  <c r="E75"/>
  <c r="F75"/>
  <c r="D77"/>
  <c r="E77"/>
  <c r="F77"/>
  <c r="E79"/>
  <c r="F79"/>
  <c r="C74"/>
  <c r="C75"/>
  <c r="C77"/>
  <c r="C79"/>
  <c r="C73"/>
  <c r="D67"/>
  <c r="D68"/>
  <c r="F68"/>
  <c r="C68"/>
  <c r="C67"/>
  <c r="D60"/>
  <c r="E60"/>
  <c r="F60"/>
  <c r="G60" s="1"/>
  <c r="C60"/>
  <c r="C58"/>
  <c r="D58"/>
  <c r="E58"/>
  <c r="F58"/>
  <c r="D56"/>
  <c r="E56"/>
  <c r="F56"/>
  <c r="H56" s="1"/>
  <c r="C56"/>
  <c r="D55"/>
  <c r="E55"/>
  <c r="F55"/>
  <c r="G55" s="1"/>
  <c r="C55"/>
  <c r="D54"/>
  <c r="E54"/>
  <c r="F54"/>
  <c r="C54"/>
  <c r="D53"/>
  <c r="E53"/>
  <c r="F53"/>
  <c r="C53"/>
  <c r="C48"/>
  <c r="D48"/>
  <c r="E48"/>
  <c r="F48"/>
  <c r="C49"/>
  <c r="D49"/>
  <c r="E49"/>
  <c r="F49"/>
  <c r="C45"/>
  <c r="D45"/>
  <c r="E45"/>
  <c r="F45"/>
  <c r="C46"/>
  <c r="D46"/>
  <c r="E46"/>
  <c r="F46"/>
  <c r="G62"/>
  <c r="G63"/>
  <c r="G64"/>
  <c r="G65"/>
  <c r="G71"/>
  <c r="G72"/>
  <c r="G76"/>
  <c r="G78"/>
  <c r="C38"/>
  <c r="D38"/>
  <c r="E38"/>
  <c r="F38"/>
  <c r="C39"/>
  <c r="D39"/>
  <c r="E39"/>
  <c r="F39"/>
  <c r="C40"/>
  <c r="D40"/>
  <c r="E40"/>
  <c r="F40"/>
  <c r="H40" s="1"/>
  <c r="C41"/>
  <c r="D41"/>
  <c r="E41"/>
  <c r="F41"/>
  <c r="C42"/>
  <c r="D42"/>
  <c r="E42"/>
  <c r="F42"/>
  <c r="E154"/>
  <c r="H155"/>
  <c r="H157"/>
  <c r="F150"/>
  <c r="H118"/>
  <c r="H121"/>
  <c r="H123"/>
  <c r="H114"/>
  <c r="H97"/>
  <c r="H99"/>
  <c r="H101"/>
  <c r="H105"/>
  <c r="H87"/>
  <c r="H89"/>
  <c r="H91"/>
  <c r="H62"/>
  <c r="H63"/>
  <c r="H64"/>
  <c r="H65"/>
  <c r="H71"/>
  <c r="H72"/>
  <c r="H75"/>
  <c r="H78"/>
  <c r="D34"/>
  <c r="C34"/>
  <c r="C69" s="1"/>
  <c r="D88" i="2"/>
  <c r="C88"/>
  <c r="E87"/>
  <c r="C87"/>
  <c r="C86"/>
  <c r="D85"/>
  <c r="E85"/>
  <c r="C85"/>
  <c r="G54"/>
  <c r="G55"/>
  <c r="G56"/>
  <c r="G57"/>
  <c r="G58"/>
  <c r="G51"/>
  <c r="G52"/>
  <c r="G50"/>
  <c r="G45"/>
  <c r="H92"/>
  <c r="H94"/>
  <c r="H95"/>
  <c r="H97"/>
  <c r="F98"/>
  <c r="G41"/>
  <c r="H9"/>
  <c r="H25"/>
  <c r="H26"/>
  <c r="H27"/>
  <c r="H29"/>
  <c r="H40"/>
  <c r="H42"/>
  <c r="H44"/>
  <c r="H45"/>
  <c r="H48"/>
  <c r="H7"/>
  <c r="D124" i="14"/>
  <c r="C124"/>
  <c r="D154"/>
  <c r="C154"/>
  <c r="D150"/>
  <c r="C150"/>
  <c r="C43"/>
  <c r="E59"/>
  <c r="F68" i="2"/>
  <c r="F59" i="14"/>
  <c r="G59" s="1"/>
  <c r="C59"/>
  <c r="E57"/>
  <c r="F65" i="2"/>
  <c r="D47" i="14"/>
  <c r="E44"/>
  <c r="G81" i="2"/>
  <c r="C98"/>
  <c r="G97"/>
  <c r="G96"/>
  <c r="G95"/>
  <c r="G93"/>
  <c r="G92"/>
  <c r="G62"/>
  <c r="G49"/>
  <c r="G157" i="14"/>
  <c r="G155"/>
  <c r="G153"/>
  <c r="G151"/>
  <c r="G123"/>
  <c r="G121"/>
  <c r="G119"/>
  <c r="G114"/>
  <c r="G105"/>
  <c r="G97"/>
  <c r="G92"/>
  <c r="G90"/>
  <c r="G88"/>
  <c r="G86"/>
  <c r="G85"/>
  <c r="F18" i="2"/>
  <c r="F37" i="14" s="1"/>
  <c r="P33" i="9"/>
  <c r="P34"/>
  <c r="P35"/>
  <c r="P36"/>
  <c r="P32"/>
  <c r="G27" i="19"/>
  <c r="K70" i="10"/>
  <c r="G42" i="19"/>
  <c r="G38"/>
  <c r="G37"/>
  <c r="G36"/>
  <c r="G34"/>
  <c r="G29"/>
  <c r="G28"/>
  <c r="G26"/>
  <c r="G25"/>
  <c r="G24"/>
  <c r="G22"/>
  <c r="G21"/>
  <c r="G88" i="2"/>
  <c r="G86"/>
  <c r="G75"/>
  <c r="G72"/>
  <c r="G70"/>
  <c r="G64"/>
  <c r="G63"/>
  <c r="G61"/>
  <c r="G48"/>
  <c r="G47"/>
  <c r="G46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6"/>
  <c r="G15"/>
  <c r="G14"/>
  <c r="G13"/>
  <c r="G12"/>
  <c r="G11"/>
  <c r="G10"/>
  <c r="G9"/>
  <c r="G7"/>
  <c r="G85"/>
  <c r="G84"/>
  <c r="E79"/>
  <c r="C35" i="14"/>
  <c r="E107"/>
  <c r="H145"/>
  <c r="H137"/>
  <c r="AF33" i="9"/>
  <c r="AF35"/>
  <c r="AE33"/>
  <c r="H6" i="3"/>
  <c r="G45" i="14"/>
  <c r="G49"/>
  <c r="G53"/>
  <c r="H54"/>
  <c r="G56"/>
  <c r="G58"/>
  <c r="H60"/>
  <c r="G75"/>
  <c r="F84"/>
  <c r="E117"/>
  <c r="F17" i="11" s="1"/>
  <c r="G42" i="14"/>
  <c r="H41"/>
  <c r="D84"/>
  <c r="F117"/>
  <c r="G17" i="11" s="1"/>
  <c r="G164" i="14"/>
  <c r="C117"/>
  <c r="D17" i="11"/>
  <c r="D117" i="14"/>
  <c r="E17" i="11"/>
  <c r="F159" i="14"/>
  <c r="C159"/>
  <c r="C79" i="2"/>
  <c r="C80"/>
  <c r="G68"/>
  <c r="H42" i="14"/>
  <c r="E37"/>
  <c r="G38"/>
  <c r="D79" i="2"/>
  <c r="E18" i="11"/>
  <c r="E60" i="18"/>
  <c r="E53"/>
  <c r="E68" s="1"/>
  <c r="E113" i="14" s="1"/>
  <c r="E51" i="18"/>
  <c r="E18"/>
  <c r="L37" i="10"/>
  <c r="L30"/>
  <c r="N36"/>
  <c r="AF32" i="9"/>
  <c r="AE32"/>
  <c r="AE36" s="1"/>
  <c r="E112" i="14"/>
  <c r="G145"/>
  <c r="F43" i="19"/>
  <c r="F107" i="14" s="1"/>
  <c r="G32" i="18"/>
  <c r="AA10" i="9"/>
  <c r="AF34"/>
  <c r="D57" i="14"/>
  <c r="G54"/>
  <c r="G74"/>
  <c r="H34"/>
  <c r="G34"/>
  <c r="E35"/>
  <c r="E36" s="1"/>
  <c r="H8" i="2"/>
  <c r="H79" i="14"/>
  <c r="F165"/>
  <c r="G165" s="1"/>
  <c r="H44"/>
  <c r="G44"/>
  <c r="E68"/>
  <c r="G77" i="2"/>
  <c r="N37" i="10"/>
  <c r="H35" i="19"/>
  <c r="E69" i="14"/>
  <c r="H48"/>
  <c r="H151"/>
  <c r="H153"/>
  <c r="G152"/>
  <c r="F154"/>
  <c r="H154" s="1"/>
  <c r="H152"/>
  <c r="G20" i="19"/>
  <c r="H20"/>
  <c r="D7" i="18"/>
  <c r="D26"/>
  <c r="D18" s="1"/>
  <c r="H39" i="14"/>
  <c r="G77"/>
  <c r="H47"/>
  <c r="G47"/>
  <c r="G53" i="2"/>
  <c r="F57" i="14"/>
  <c r="G65" i="2"/>
  <c r="F79"/>
  <c r="H79" s="1"/>
  <c r="O36" i="9"/>
  <c r="AC36"/>
  <c r="M37" s="1"/>
  <c r="AC37" s="1"/>
  <c r="AD36"/>
  <c r="G96" i="14"/>
  <c r="G98"/>
  <c r="G120"/>
  <c r="G156"/>
  <c r="H76"/>
  <c r="E150"/>
  <c r="H150" s="1"/>
  <c r="H156"/>
  <c r="G8" i="19"/>
  <c r="D20"/>
  <c r="D95" i="14" s="1"/>
  <c r="H110"/>
  <c r="D110"/>
  <c r="H119"/>
  <c r="K60" i="10"/>
  <c r="AD23" i="9"/>
  <c r="W36"/>
  <c r="X36"/>
  <c r="AE34"/>
  <c r="N53"/>
  <c r="D51" i="18"/>
  <c r="D112" i="14"/>
  <c r="C51" i="18"/>
  <c r="C112" i="14"/>
  <c r="G6" i="3"/>
  <c r="Q37" i="9"/>
  <c r="Y37"/>
  <c r="R37"/>
  <c r="AF36"/>
  <c r="V37"/>
  <c r="N37"/>
  <c r="Z37"/>
  <c r="F18" i="18"/>
  <c r="H83" i="14"/>
  <c r="H165"/>
  <c r="G117"/>
  <c r="G18" i="11"/>
  <c r="D18"/>
  <c r="G68" i="14"/>
  <c r="H74"/>
  <c r="H164"/>
  <c r="C43" i="19"/>
  <c r="C107" i="14" s="1"/>
  <c r="G109"/>
  <c r="H109"/>
  <c r="E80" i="2"/>
  <c r="H77" i="14"/>
  <c r="G79"/>
  <c r="H68"/>
  <c r="F43"/>
  <c r="U37" i="9"/>
  <c r="G150" i="14"/>
  <c r="AD37" i="9"/>
  <c r="F18" i="11"/>
  <c r="G118" i="14"/>
  <c r="G162"/>
  <c r="H162"/>
  <c r="G154"/>
  <c r="H46"/>
  <c r="G41"/>
  <c r="H38"/>
  <c r="G46"/>
  <c r="H49"/>
  <c r="G48"/>
  <c r="C84"/>
  <c r="G89"/>
  <c r="H53"/>
  <c r="H58"/>
  <c r="E84"/>
  <c r="G84" s="1"/>
  <c r="H88"/>
  <c r="G87"/>
  <c r="G91"/>
  <c r="D133"/>
  <c r="E14" i="11"/>
  <c r="H117" i="14"/>
  <c r="H90"/>
  <c r="H142"/>
  <c r="H84"/>
  <c r="C29" i="10"/>
  <c r="C166" i="14" s="1"/>
  <c r="H141"/>
  <c r="G141"/>
  <c r="H59"/>
  <c r="E91" i="2"/>
  <c r="H91" s="1"/>
  <c r="H57" i="14"/>
  <c r="G40"/>
  <c r="G79" i="2"/>
  <c r="G67" i="14"/>
  <c r="D60" i="10"/>
  <c r="H163" i="14" l="1"/>
  <c r="H67"/>
  <c r="E98" i="2"/>
  <c r="H43" i="14"/>
  <c r="E70"/>
  <c r="H41" i="2"/>
  <c r="E71"/>
  <c r="E76" s="1"/>
  <c r="E18" i="19" s="1"/>
  <c r="E61" i="14"/>
  <c r="E66" s="1"/>
  <c r="E132" s="1"/>
  <c r="F7" i="11"/>
  <c r="G91" i="2"/>
  <c r="H107" i="14"/>
  <c r="H26" i="18"/>
  <c r="G26"/>
  <c r="G14" i="11"/>
  <c r="F133" i="14"/>
  <c r="G133" s="1"/>
  <c r="G134"/>
  <c r="N32" i="10"/>
  <c r="G169" i="14"/>
  <c r="L17" i="10"/>
  <c r="L11"/>
  <c r="H170" i="14"/>
  <c r="G170"/>
  <c r="C133"/>
  <c r="G148"/>
  <c r="D14" i="11"/>
  <c r="H148" i="14"/>
  <c r="C80"/>
  <c r="C60" i="2"/>
  <c r="C71" s="1"/>
  <c r="C76" s="1"/>
  <c r="C18" i="19" s="1"/>
  <c r="C70" i="14"/>
  <c r="C36"/>
  <c r="D7" i="11" s="1"/>
  <c r="C18" i="18"/>
  <c r="C38" s="1"/>
  <c r="N17" i="10"/>
  <c r="G171" i="14"/>
  <c r="H171"/>
  <c r="H159"/>
  <c r="I29" i="10"/>
  <c r="F166" i="14" s="1"/>
  <c r="G35" i="19"/>
  <c r="G106" i="14"/>
  <c r="H30" i="19"/>
  <c r="G30"/>
  <c r="D43"/>
  <c r="D107" i="14" s="1"/>
  <c r="H43" i="19"/>
  <c r="G43"/>
  <c r="D38" i="18"/>
  <c r="D69" s="1"/>
  <c r="D72" s="1"/>
  <c r="F80" i="14"/>
  <c r="D98" i="2"/>
  <c r="D80" i="14"/>
  <c r="G8" i="2"/>
  <c r="D41"/>
  <c r="D43" i="14" s="1"/>
  <c r="H55"/>
  <c r="F69"/>
  <c r="D69"/>
  <c r="G43"/>
  <c r="G18" i="2"/>
  <c r="D111" i="14"/>
  <c r="D115" s="1"/>
  <c r="G95"/>
  <c r="H95"/>
  <c r="F112"/>
  <c r="G51" i="18"/>
  <c r="H133" i="14"/>
  <c r="G126"/>
  <c r="H126"/>
  <c r="G128"/>
  <c r="H128"/>
  <c r="C83" i="2"/>
  <c r="C89" s="1"/>
  <c r="C51" i="14" s="1"/>
  <c r="G98" i="2"/>
  <c r="H98"/>
  <c r="E38" i="18"/>
  <c r="H18"/>
  <c r="G18"/>
  <c r="H103" i="14"/>
  <c r="G103"/>
  <c r="H104"/>
  <c r="G104"/>
  <c r="G53" i="18"/>
  <c r="F68"/>
  <c r="F38"/>
  <c r="G7"/>
  <c r="H7"/>
  <c r="H125" i="14"/>
  <c r="F124"/>
  <c r="G125"/>
  <c r="G127"/>
  <c r="H127"/>
  <c r="C50"/>
  <c r="C61" s="1"/>
  <c r="C66" s="1"/>
  <c r="D10" i="11" s="1"/>
  <c r="E73" i="14"/>
  <c r="H73" s="1"/>
  <c r="G13" i="18"/>
  <c r="H45" i="14"/>
  <c r="H102"/>
  <c r="M56" i="10"/>
  <c r="M60" s="1"/>
  <c r="D18" i="2"/>
  <c r="D37" i="14" s="1"/>
  <c r="G69"/>
  <c r="H69"/>
  <c r="L23" i="10"/>
  <c r="N23"/>
  <c r="F29"/>
  <c r="E166" i="14" s="1"/>
  <c r="D11" i="11"/>
  <c r="G73" i="14"/>
  <c r="G159"/>
  <c r="G57"/>
  <c r="G39"/>
  <c r="F80" i="2"/>
  <c r="H80" s="1"/>
  <c r="G37" i="14"/>
  <c r="H37"/>
  <c r="H18" i="2"/>
  <c r="G35" i="14"/>
  <c r="F36"/>
  <c r="F70"/>
  <c r="H35"/>
  <c r="D17" i="2"/>
  <c r="D35" i="14"/>
  <c r="F17" i="2"/>
  <c r="G60" i="10"/>
  <c r="G36" i="14"/>
  <c r="E83" i="2" l="1"/>
  <c r="E89" s="1"/>
  <c r="E51" i="14" s="1"/>
  <c r="E52" s="1"/>
  <c r="F10" i="11"/>
  <c r="F9"/>
  <c r="F11"/>
  <c r="E93" i="14"/>
  <c r="E130"/>
  <c r="E131"/>
  <c r="E80"/>
  <c r="G80" s="1"/>
  <c r="L29" i="10"/>
  <c r="D9" i="11"/>
  <c r="C131" i="14"/>
  <c r="C69" i="18"/>
  <c r="C72" s="1"/>
  <c r="C111" i="14"/>
  <c r="C115" s="1"/>
  <c r="D80" i="2"/>
  <c r="D60"/>
  <c r="D71" s="1"/>
  <c r="D76" s="1"/>
  <c r="D18" i="19" s="1"/>
  <c r="H124" i="14"/>
  <c r="G124"/>
  <c r="F111"/>
  <c r="F69" i="18"/>
  <c r="G38"/>
  <c r="D8" i="11"/>
  <c r="D13"/>
  <c r="C52" i="14"/>
  <c r="F8" i="11"/>
  <c r="F13"/>
  <c r="F113" i="14"/>
  <c r="G68" i="18"/>
  <c r="E111" i="14"/>
  <c r="E115" s="1"/>
  <c r="E69" i="18"/>
  <c r="E72" s="1"/>
  <c r="H112" i="14"/>
  <c r="G112"/>
  <c r="C132"/>
  <c r="C130"/>
  <c r="C93"/>
  <c r="G166"/>
  <c r="H166"/>
  <c r="N29" i="10"/>
  <c r="G80" i="2"/>
  <c r="G17"/>
  <c r="F60"/>
  <c r="H17"/>
  <c r="D70" i="14"/>
  <c r="D36"/>
  <c r="G7" i="11"/>
  <c r="H36" i="14"/>
  <c r="F50"/>
  <c r="H70"/>
  <c r="G70"/>
  <c r="H80" l="1"/>
  <c r="D83" i="2"/>
  <c r="D89" s="1"/>
  <c r="D51" i="14" s="1"/>
  <c r="E13" i="11" s="1"/>
  <c r="H111" i="14"/>
  <c r="G111"/>
  <c r="F115"/>
  <c r="G113"/>
  <c r="H113"/>
  <c r="F72" i="18"/>
  <c r="G69"/>
  <c r="E8" i="11"/>
  <c r="H50" i="14"/>
  <c r="F61"/>
  <c r="G50"/>
  <c r="F83" i="2"/>
  <c r="G60"/>
  <c r="F71"/>
  <c r="H60"/>
  <c r="E7" i="11"/>
  <c r="D50" i="14"/>
  <c r="D61" s="1"/>
  <c r="D66" s="1"/>
  <c r="D52" l="1"/>
  <c r="G72" i="18"/>
  <c r="H72"/>
  <c r="H115" i="14"/>
  <c r="G115"/>
  <c r="D130"/>
  <c r="E11" i="11"/>
  <c r="D132" i="14"/>
  <c r="E10" i="11"/>
  <c r="E9"/>
  <c r="D93" i="14"/>
  <c r="D131"/>
  <c r="F76" i="2"/>
  <c r="H71"/>
  <c r="G71"/>
  <c r="F89"/>
  <c r="H83"/>
  <c r="G83"/>
  <c r="H61" i="14"/>
  <c r="F66"/>
  <c r="G61"/>
  <c r="G76" i="2" l="1"/>
  <c r="F18" i="19"/>
  <c r="H76" i="2"/>
  <c r="G11" i="11"/>
  <c r="F93" i="14"/>
  <c r="F131"/>
  <c r="G10" i="11"/>
  <c r="F132" i="14"/>
  <c r="H66"/>
  <c r="G9" i="11"/>
  <c r="G66" i="14"/>
  <c r="F130"/>
  <c r="F51"/>
  <c r="H89" i="2"/>
  <c r="G89"/>
  <c r="G8" i="11" l="1"/>
  <c r="F52" i="14"/>
  <c r="G51"/>
  <c r="H51"/>
  <c r="G13" i="11"/>
  <c r="G93" i="14"/>
  <c r="H93"/>
  <c r="H130"/>
  <c r="G130"/>
  <c r="G132"/>
  <c r="H132"/>
  <c r="G131"/>
  <c r="H131"/>
  <c r="G18" i="19"/>
  <c r="H18"/>
  <c r="G52" i="14" l="1"/>
  <c r="H52"/>
</calcChain>
</file>

<file path=xl/sharedStrings.xml><?xml version="1.0" encoding="utf-8"?>
<sst xmlns="http://schemas.openxmlformats.org/spreadsheetml/2006/main" count="806" uniqueCount="488">
  <si>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</si>
  <si>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</si>
  <si>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</si>
  <si>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</si>
  <si>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</si>
  <si>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</si>
  <si>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</si>
  <si>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</si>
  <si>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</si>
  <si>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</si>
  <si>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</si>
  <si>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</si>
  <si>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</si>
  <si>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</si>
  <si>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</si>
  <si>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</si>
  <si>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</si>
  <si>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</si>
  <si>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</si>
  <si>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</si>
  <si>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</si>
  <si>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</si>
  <si>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</si>
  <si>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</si>
  <si>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</si>
  <si>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</si>
  <si>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</si>
  <si>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</si>
  <si>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</si>
  <si>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</si>
  <si>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</si>
  <si>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</si>
  <si>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</si>
  <si>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</si>
  <si>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</si>
  <si>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</si>
  <si>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</si>
  <si>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</si>
  <si>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</si>
  <si>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</si>
  <si>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</si>
  <si>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</si>
  <si>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</si>
  <si>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</si>
  <si>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</si>
  <si>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</si>
  <si>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</si>
  <si>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</si>
  <si>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</si>
  <si>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</si>
  <si>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</si>
  <si>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</si>
  <si>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</si>
  <si>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</si>
  <si>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</si>
  <si>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</si>
  <si>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</si>
  <si>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</si>
  <si>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</si>
  <si>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</si>
  <si>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</si>
  <si>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</si>
  <si>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</si>
  <si>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</si>
  <si>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</si>
  <si>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</si>
  <si>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</si>
  <si>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</si>
  <si>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</si>
  <si>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</si>
  <si>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</si>
  <si>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</si>
  <si>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</si>
  <si>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</si>
  <si>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</si>
  <si>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</si>
  <si>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</si>
  <si>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</si>
  <si>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</si>
  <si>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</si>
  <si>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</si>
  <si>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</si>
  <si>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</si>
  <si>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</si>
  <si>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</si>
  <si>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</si>
  <si>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</si>
  <si>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</si>
  <si>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</si>
  <si>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</si>
  <si>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</si>
  <si>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</si>
  <si>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</si>
  <si>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</si>
  <si>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</si>
  <si>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</si>
  <si>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</si>
  <si>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</si>
  <si>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</si>
  <si>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</si>
  <si>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</si>
  <si>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</si>
  <si>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</si>
  <si>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</si>
  <si>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</si>
  <si>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</si>
  <si>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</si>
  <si>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</si>
  <si>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</si>
  <si>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</si>
  <si>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</si>
  <si>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</si>
  <si>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</si>
  <si>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</si>
  <si>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</si>
  <si>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</si>
  <si>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</si>
  <si>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</si>
  <si>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</si>
  <si>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</si>
  <si>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</si>
  <si>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</si>
  <si>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</si>
  <si>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</si>
  <si>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</si>
  <si>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</si>
  <si>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</si>
  <si>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</si>
  <si>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</si>
  <si>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</si>
  <si>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</si>
  <si>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</si>
  <si>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</si>
  <si>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</si>
  <si>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</si>
  <si>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</si>
  <si>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</si>
  <si>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</si>
  <si>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</si>
  <si>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</si>
  <si>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</si>
  <si>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</si>
  <si>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</si>
  <si>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</si>
  <si>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</si>
  <si>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</si>
  <si>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</si>
  <si>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</si>
  <si>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</si>
  <si>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</si>
  <si>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</si>
  <si>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</si>
  <si>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</si>
  <si>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</si>
  <si>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</si>
  <si>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</si>
  <si>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</si>
  <si>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</si>
  <si>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</si>
  <si>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</si>
  <si>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</si>
  <si>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</si>
  <si>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</si>
  <si>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</si>
  <si>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</si>
  <si>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</si>
  <si>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</si>
  <si>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</si>
  <si>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</si>
  <si>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</si>
  <si>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</si>
  <si>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</si>
  <si>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</si>
  <si>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</si>
  <si>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</si>
  <si>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</si>
  <si>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</si>
  <si>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</si>
  <si>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</si>
  <si>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 xml:space="preserve">                                                   (посада)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</si>
  <si>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</si>
  <si>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</si>
  <si>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</si>
  <si>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</si>
  <si>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</si>
  <si>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</si>
  <si>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</si>
  <si>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</si>
  <si>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</si>
  <si>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</si>
  <si>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</si>
  <si>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</si>
  <si>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</si>
  <si>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</si>
  <si>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</si>
  <si>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</si>
  <si>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</si>
  <si>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</si>
  <si>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</si>
  <si>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</si>
  <si>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</si>
  <si>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</si>
  <si>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</si>
  <si>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</si>
  <si>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</si>
  <si>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</si>
  <si>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</si>
  <si>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</si>
  <si>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</si>
  <si>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</si>
  <si>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</si>
  <si>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</si>
  <si>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</si>
  <si>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</si>
  <si>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</si>
  <si>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</si>
  <si>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</si>
  <si>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</si>
  <si>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</si>
  <si>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</si>
  <si>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</si>
  <si>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</si>
  <si>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</si>
  <si>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</si>
  <si>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</si>
  <si>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</si>
  <si>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</si>
  <si>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</si>
  <si>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</si>
  <si>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</si>
  <si>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</si>
  <si>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</si>
  <si>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</si>
  <si>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</si>
  <si>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</si>
  <si>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</si>
  <si>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</si>
  <si>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</si>
  <si>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</si>
  <si>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</si>
  <si>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</si>
  <si>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</si>
  <si>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</si>
  <si>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</si>
  <si>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</si>
  <si>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</si>
  <si>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</si>
  <si>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</si>
  <si>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</si>
  <si>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</si>
  <si>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</si>
  <si>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</si>
  <si>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</si>
  <si>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</si>
  <si>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</si>
  <si>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</si>
  <si>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</si>
  <si>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</si>
  <si>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</si>
  <si>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</si>
  <si>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</si>
  <si>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</si>
  <si>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</si>
  <si>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</si>
  <si>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</si>
  <si>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</si>
  <si>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</si>
  <si>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</si>
  <si>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</si>
  <si>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</si>
  <si>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</si>
  <si>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</si>
  <si>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</si>
  <si>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</si>
  <si>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</si>
  <si>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</si>
  <si>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</si>
  <si>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</si>
  <si>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</si>
  <si>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</si>
  <si>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</si>
  <si>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</si>
  <si>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</si>
  <si>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</si>
  <si>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</si>
  <si>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</si>
  <si>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</si>
  <si>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</si>
  <si>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</si>
  <si>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</si>
  <si>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</si>
  <si>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</si>
  <si>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</si>
  <si>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</si>
  <si>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</si>
  <si>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</si>
  <si>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</si>
  <si>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</si>
  <si>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</si>
  <si>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</si>
  <si>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</si>
  <si>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</si>
  <si>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</si>
  <si>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</si>
  <si>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</si>
  <si>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</si>
  <si>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</si>
  <si>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</si>
  <si>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</si>
  <si>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</si>
  <si>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</si>
  <si>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</si>
  <si>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</si>
  <si>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</si>
  <si>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</si>
  <si>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</si>
  <si>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</si>
  <si>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</si>
  <si>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</si>
  <si>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</si>
  <si>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</si>
  <si>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</si>
  <si>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</si>
  <si>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</si>
  <si>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</si>
  <si>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</si>
  <si>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</si>
  <si>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</si>
  <si>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</si>
  <si>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</si>
  <si>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</si>
  <si>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</si>
  <si>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</si>
  <si>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</si>
  <si>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</si>
  <si>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</si>
  <si>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</si>
  <si>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</si>
  <si>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</si>
  <si>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</si>
  <si>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</si>
  <si>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</si>
  <si>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</si>
  <si>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</si>
  <si>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</si>
  <si>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</si>
  <si>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</si>
  <si>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</si>
  <si>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</si>
  <si>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</si>
  <si>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</si>
  <si>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</si>
  <si>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</si>
  <si>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</si>
  <si>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</si>
  <si>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</si>
  <si>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</si>
  <si>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</si>
  <si>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</si>
  <si>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</si>
  <si>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</si>
  <si>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</si>
  <si>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</si>
  <si>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</si>
  <si>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</si>
  <si>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</si>
  <si>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</si>
  <si>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</si>
  <si>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</si>
  <si>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</si>
  <si>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</si>
  <si>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</si>
  <si>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</si>
  <si>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</si>
  <si>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</si>
  <si>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</si>
  <si>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</si>
  <si>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</si>
  <si>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</si>
  <si>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</si>
  <si>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</si>
  <si>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</si>
  <si>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</si>
  <si>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</si>
  <si>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</si>
  <si>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</si>
  <si>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</si>
  <si>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</si>
  <si>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</si>
  <si>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</si>
  <si>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</si>
  <si>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</si>
  <si>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</si>
  <si>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</si>
  <si>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</si>
  <si>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</si>
  <si>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</si>
  <si>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</si>
  <si>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</si>
  <si>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</si>
  <si>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</si>
  <si>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</si>
  <si>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</si>
  <si>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</si>
  <si>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</si>
  <si>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</si>
  <si>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</si>
  <si>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</si>
  <si>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</si>
  <si>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</si>
  <si>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</si>
  <si>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</si>
  <si>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</si>
  <si>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</si>
  <si>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</si>
  <si>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</si>
  <si>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</si>
  <si>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</si>
  <si>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</si>
  <si>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</si>
  <si>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</si>
  <si>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</si>
  <si>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</si>
  <si>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</si>
  <si>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</si>
  <si>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</si>
  <si>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</si>
  <si>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</si>
  <si>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</si>
  <si>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</si>
  <si>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</si>
  <si>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,</t>
  </si>
  <si>
    <t>56.29</t>
  </si>
  <si>
    <t>Комунальне торгівельно-виробниче підприємство "Школяр"</t>
  </si>
  <si>
    <t>інші податки, збори та платежі (військовий збір)</t>
  </si>
  <si>
    <t>V</t>
  </si>
  <si>
    <t>комунальна</t>
  </si>
  <si>
    <t>Чернігівська обл., м.Ніжин, вул.Б.Хмельницького, 37</t>
  </si>
  <si>
    <t>7-30-77</t>
  </si>
  <si>
    <t>Чернишева Лариса Олексіївна</t>
  </si>
  <si>
    <t>Комунальне торгівельно - виробниче підприємство "Школяр"</t>
  </si>
  <si>
    <t>м.Ніжин</t>
  </si>
  <si>
    <t>комунальне підприємство</t>
  </si>
  <si>
    <t>постачання інших готових страв</t>
  </si>
  <si>
    <t>оновлення обладнання</t>
  </si>
  <si>
    <t>витрати на опалення офісу</t>
  </si>
  <si>
    <t>витрати на освітлення офісу</t>
  </si>
  <si>
    <t>інші адміністративні витрати (послуги банку, канцтовари)</t>
  </si>
  <si>
    <t>витрати на миючі та дезинфікуючі засоби</t>
  </si>
  <si>
    <t>витрати на оновлення посуду</t>
  </si>
  <si>
    <r>
      <t xml:space="preserve">Керівник </t>
    </r>
    <r>
      <rPr>
        <sz val="14"/>
        <rFont val="Times New Roman"/>
        <family val="1"/>
        <charset val="204"/>
      </rPr>
      <t>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_____________________________</t>
    </r>
  </si>
  <si>
    <r>
      <t>_______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_______________________</t>
    </r>
  </si>
  <si>
    <t>Цільове фінансування  (лікарняні)</t>
  </si>
  <si>
    <r>
      <t>Керівник ______</t>
    </r>
    <r>
      <rPr>
        <b/>
        <u/>
        <sz val="14"/>
        <rFont val="Times New Roman"/>
        <family val="1"/>
        <charset val="204"/>
      </rPr>
      <t>Директор</t>
    </r>
    <r>
      <rPr>
        <b/>
        <sz val="14"/>
        <rFont val="Times New Roman"/>
        <family val="1"/>
        <charset val="204"/>
      </rPr>
      <t xml:space="preserve">_____________________________________ </t>
    </r>
  </si>
  <si>
    <r>
      <t>_______             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__________________________________________</t>
    </r>
  </si>
  <si>
    <r>
      <t>Керівник</t>
    </r>
    <r>
      <rPr>
        <sz val="14"/>
        <rFont val="Times New Roman"/>
        <family val="1"/>
        <charset val="204"/>
      </rPr>
      <t xml:space="preserve">   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_______________________________</t>
    </r>
  </si>
  <si>
    <r>
      <t xml:space="preserve">Керівник </t>
    </r>
    <r>
      <rPr>
        <sz val="14"/>
        <rFont val="Times New Roman"/>
        <family val="1"/>
        <charset val="204"/>
      </rPr>
      <t>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___________________________________</t>
    </r>
  </si>
  <si>
    <r>
      <t>________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_________________________</t>
    </r>
  </si>
  <si>
    <r>
      <t>________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_______________</t>
    </r>
  </si>
  <si>
    <r>
      <t>Керівник</t>
    </r>
    <r>
      <rPr>
        <sz val="14"/>
        <rFont val="Times New Roman"/>
        <family val="1"/>
        <charset val="204"/>
      </rPr>
      <t xml:space="preserve">   __________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________________________</t>
    </r>
  </si>
  <si>
    <r>
      <t>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______________________</t>
    </r>
  </si>
  <si>
    <r>
      <t>______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______________</t>
    </r>
  </si>
  <si>
    <r>
      <t>_____________</t>
    </r>
    <r>
      <rPr>
        <u/>
        <sz val="14"/>
        <rFont val="Times New Roman"/>
        <family val="1"/>
        <charset val="204"/>
      </rPr>
      <t>Чернишева Л.О.</t>
    </r>
    <r>
      <rPr>
        <sz val="14"/>
        <rFont val="Times New Roman"/>
        <family val="1"/>
        <charset val="204"/>
      </rPr>
      <t>____________</t>
    </r>
  </si>
  <si>
    <r>
      <t>_____</t>
    </r>
    <r>
      <rPr>
        <u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_______________</t>
    </r>
  </si>
  <si>
    <t>члени наглядової ради</t>
  </si>
  <si>
    <t>члени правління</t>
  </si>
  <si>
    <t>керівник</t>
  </si>
  <si>
    <t>56.29 - постачання інших готових страв</t>
  </si>
  <si>
    <t>інші платежі (військовий збір)</t>
  </si>
  <si>
    <t>акцизний  податок</t>
  </si>
  <si>
    <t>рентна плата</t>
  </si>
  <si>
    <t>інші зобов'язання з податків і зборів (розшифрувати)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</si>
  <si>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</si>
  <si>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керівник, усього, у тому числі:</t>
  </si>
  <si>
    <t>посадовий оклад</t>
  </si>
  <si>
    <t>преміювання</t>
  </si>
  <si>
    <t>інші виплати, передбачені законодавством</t>
  </si>
  <si>
    <t>8004</t>
  </si>
  <si>
    <t>8005</t>
  </si>
  <si>
    <t>член наглядової ради</t>
  </si>
  <si>
    <t>член правління</t>
  </si>
  <si>
    <t>адміністративно-управлінський працівник</t>
  </si>
  <si>
    <t>працівник</t>
  </si>
  <si>
    <t>8024</t>
  </si>
  <si>
    <t>8025</t>
  </si>
  <si>
    <t>інші витрати на збут (оренда буфетів, медогляди, бланки)</t>
  </si>
  <si>
    <t>за ІІІ квартал 2020 року</t>
  </si>
  <si>
    <t>до фінансового плану на 2020 рік - 3 квартал</t>
  </si>
</sst>
</file>

<file path=xl/styles.xml><?xml version="1.0" encoding="utf-8"?>
<styleSheet xmlns="http://schemas.openxmlformats.org/spreadsheetml/2006/main">
  <numFmts count="16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3.5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9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8" fontId="5" fillId="0" borderId="14" xfId="291" applyNumberFormat="1" applyFont="1" applyFill="1" applyBorder="1" applyAlignment="1">
      <alignment horizontal="center" vertical="center" wrapText="1"/>
    </xf>
    <xf numFmtId="178" fontId="5" fillId="0" borderId="16" xfId="29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L500"/>
  <sheetViews>
    <sheetView tabSelected="1" topLeftCell="A149" zoomScale="70" zoomScaleNormal="70" zoomScaleSheetLayoutView="65" workbookViewId="0">
      <selection activeCell="C175" sqref="C175:F175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28" t="s">
        <v>159</v>
      </c>
      <c r="G1" s="228"/>
      <c r="H1" s="228"/>
      <c r="I1" s="119"/>
      <c r="J1" s="119"/>
      <c r="K1" s="119"/>
      <c r="L1" s="119"/>
    </row>
    <row r="2" spans="1:12" ht="18.75" customHeight="1">
      <c r="A2" s="77"/>
      <c r="E2" s="3"/>
      <c r="F2" s="228" t="s">
        <v>94</v>
      </c>
      <c r="G2" s="228"/>
      <c r="H2" s="228"/>
      <c r="I2" s="119"/>
      <c r="J2" s="119"/>
      <c r="K2" s="119"/>
      <c r="L2" s="119"/>
    </row>
    <row r="3" spans="1:12" ht="18.75" customHeight="1">
      <c r="A3" s="25"/>
      <c r="E3" s="76"/>
      <c r="F3" s="228" t="s">
        <v>175</v>
      </c>
      <c r="G3" s="228"/>
      <c r="H3" s="228"/>
      <c r="I3" s="119"/>
      <c r="J3" s="119"/>
      <c r="K3" s="119"/>
      <c r="L3" s="119"/>
    </row>
    <row r="4" spans="1:12" ht="18.75" customHeight="1">
      <c r="A4" s="25"/>
      <c r="E4" s="76"/>
      <c r="F4" s="228" t="s">
        <v>176</v>
      </c>
      <c r="G4" s="228"/>
      <c r="H4" s="228"/>
      <c r="I4" s="119"/>
      <c r="J4" s="119"/>
      <c r="K4" s="119"/>
      <c r="L4" s="119"/>
    </row>
    <row r="5" spans="1:12" ht="18.75" customHeight="1">
      <c r="A5" s="25"/>
      <c r="E5" s="76"/>
      <c r="F5" s="111" t="s">
        <v>226</v>
      </c>
      <c r="G5" s="76"/>
      <c r="H5" s="76"/>
      <c r="I5" s="119"/>
      <c r="J5" s="119"/>
      <c r="K5" s="119"/>
      <c r="L5" s="119"/>
    </row>
    <row r="6" spans="1:12" ht="18.75" customHeight="1">
      <c r="A6" s="25"/>
      <c r="E6" s="76"/>
      <c r="F6" s="76"/>
      <c r="G6" s="76"/>
      <c r="H6" s="76"/>
      <c r="I6" s="119"/>
      <c r="J6" s="119"/>
      <c r="K6" s="119"/>
      <c r="L6" s="119"/>
    </row>
    <row r="7" spans="1:12" ht="18.75" customHeight="1">
      <c r="A7" s="25"/>
      <c r="E7" s="76"/>
      <c r="F7" s="76"/>
      <c r="G7" s="76"/>
      <c r="H7" s="76"/>
      <c r="I7" s="119"/>
      <c r="J7" s="119"/>
      <c r="K7" s="119"/>
      <c r="L7" s="119"/>
    </row>
    <row r="8" spans="1:12">
      <c r="B8" s="4"/>
      <c r="C8" s="4"/>
      <c r="D8" s="4"/>
      <c r="F8" s="111"/>
    </row>
    <row r="9" spans="1:12" ht="20.100000000000001" customHeight="1">
      <c r="A9" s="73"/>
      <c r="B9" s="214"/>
      <c r="C9" s="214"/>
      <c r="D9" s="214"/>
      <c r="E9" s="214"/>
      <c r="F9" s="74"/>
      <c r="G9" s="41" t="s">
        <v>116</v>
      </c>
      <c r="H9" s="6" t="s">
        <v>180</v>
      </c>
    </row>
    <row r="10" spans="1:12" ht="20.100000000000001" customHeight="1">
      <c r="A10" s="78" t="s">
        <v>14</v>
      </c>
      <c r="B10" s="214" t="s">
        <v>440</v>
      </c>
      <c r="C10" s="214"/>
      <c r="D10" s="214"/>
      <c r="E10" s="214"/>
      <c r="F10" s="80"/>
      <c r="G10" s="15" t="s">
        <v>111</v>
      </c>
      <c r="H10" s="6">
        <v>14231950</v>
      </c>
    </row>
    <row r="11" spans="1:12" ht="20.100000000000001" customHeight="1">
      <c r="A11" s="73" t="s">
        <v>15</v>
      </c>
      <c r="B11" s="214" t="s">
        <v>442</v>
      </c>
      <c r="C11" s="214"/>
      <c r="D11" s="214"/>
      <c r="E11" s="214"/>
      <c r="F11" s="74"/>
      <c r="G11" s="15" t="s">
        <v>110</v>
      </c>
      <c r="H11" s="6">
        <v>150</v>
      </c>
    </row>
    <row r="12" spans="1:12" ht="20.100000000000001" customHeight="1">
      <c r="A12" s="73" t="s">
        <v>20</v>
      </c>
      <c r="B12" s="214" t="s">
        <v>441</v>
      </c>
      <c r="C12" s="214"/>
      <c r="D12" s="214"/>
      <c r="E12" s="214"/>
      <c r="F12" s="74"/>
      <c r="G12" s="15" t="s">
        <v>109</v>
      </c>
      <c r="H12" s="6">
        <v>7410400000</v>
      </c>
    </row>
    <row r="13" spans="1:12" ht="20.100000000000001" customHeight="1">
      <c r="A13" s="78" t="s">
        <v>66</v>
      </c>
      <c r="B13" s="214"/>
      <c r="C13" s="214"/>
      <c r="D13" s="214"/>
      <c r="E13" s="214"/>
      <c r="F13" s="80"/>
      <c r="G13" s="15" t="s">
        <v>9</v>
      </c>
      <c r="H13" s="6"/>
    </row>
    <row r="14" spans="1:12" ht="20.100000000000001" customHeight="1">
      <c r="A14" s="78" t="s">
        <v>17</v>
      </c>
      <c r="B14" s="214"/>
      <c r="C14" s="214"/>
      <c r="D14" s="214"/>
      <c r="E14" s="214"/>
      <c r="F14" s="80"/>
      <c r="G14" s="15" t="s">
        <v>8</v>
      </c>
      <c r="H14" s="6"/>
    </row>
    <row r="15" spans="1:12" ht="20.100000000000001" customHeight="1">
      <c r="A15" s="78" t="s">
        <v>16</v>
      </c>
      <c r="B15" s="214" t="s">
        <v>443</v>
      </c>
      <c r="C15" s="214"/>
      <c r="D15" s="214"/>
      <c r="E15" s="214"/>
      <c r="F15" s="80"/>
      <c r="G15" s="15" t="s">
        <v>10</v>
      </c>
      <c r="H15" s="6" t="s">
        <v>432</v>
      </c>
    </row>
    <row r="16" spans="1:12" ht="20.100000000000001" customHeight="1">
      <c r="A16" s="78" t="s">
        <v>385</v>
      </c>
      <c r="B16" s="214"/>
      <c r="C16" s="214"/>
      <c r="D16" s="214"/>
      <c r="E16" s="214"/>
      <c r="F16" s="214" t="s">
        <v>135</v>
      </c>
      <c r="G16" s="229"/>
      <c r="H16" s="7" t="s">
        <v>435</v>
      </c>
    </row>
    <row r="17" spans="1:8" ht="20.100000000000001" customHeight="1">
      <c r="A17" s="78" t="s">
        <v>21</v>
      </c>
      <c r="B17" s="214" t="s">
        <v>436</v>
      </c>
      <c r="C17" s="214"/>
      <c r="D17" s="214"/>
      <c r="E17" s="214"/>
      <c r="F17" s="214" t="s">
        <v>136</v>
      </c>
      <c r="G17" s="218"/>
      <c r="H17" s="12"/>
    </row>
    <row r="18" spans="1:8" ht="20.100000000000001" customHeight="1">
      <c r="A18" s="78" t="s">
        <v>93</v>
      </c>
      <c r="B18" s="214">
        <v>57</v>
      </c>
      <c r="C18" s="214"/>
      <c r="D18" s="214"/>
      <c r="E18" s="214"/>
      <c r="F18" s="79"/>
      <c r="G18" s="79"/>
      <c r="H18" s="79"/>
    </row>
    <row r="19" spans="1:8" ht="20.100000000000001" customHeight="1">
      <c r="A19" s="73" t="s">
        <v>11</v>
      </c>
      <c r="B19" s="214" t="s">
        <v>437</v>
      </c>
      <c r="C19" s="214"/>
      <c r="D19" s="214"/>
      <c r="E19" s="214"/>
      <c r="F19" s="75"/>
      <c r="G19" s="75"/>
      <c r="H19" s="75"/>
    </row>
    <row r="20" spans="1:8" ht="20.100000000000001" customHeight="1">
      <c r="A20" s="78" t="s">
        <v>12</v>
      </c>
      <c r="B20" s="214" t="s">
        <v>438</v>
      </c>
      <c r="C20" s="214"/>
      <c r="D20" s="214"/>
      <c r="E20" s="214"/>
      <c r="F20" s="79"/>
      <c r="G20" s="79"/>
      <c r="H20" s="79"/>
    </row>
    <row r="21" spans="1:8" ht="20.100000000000001" customHeight="1">
      <c r="A21" s="73" t="s">
        <v>13</v>
      </c>
      <c r="B21" s="214" t="s">
        <v>439</v>
      </c>
      <c r="C21" s="214"/>
      <c r="D21" s="214"/>
      <c r="E21" s="214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30" t="s">
        <v>160</v>
      </c>
      <c r="B23" s="230"/>
      <c r="C23" s="230"/>
      <c r="D23" s="230"/>
      <c r="E23" s="230"/>
      <c r="F23" s="230"/>
      <c r="G23" s="230"/>
      <c r="H23" s="230"/>
    </row>
    <row r="24" spans="1:8">
      <c r="A24" s="230" t="s">
        <v>161</v>
      </c>
      <c r="B24" s="230"/>
      <c r="C24" s="230"/>
      <c r="D24" s="230"/>
      <c r="E24" s="230"/>
      <c r="F24" s="230"/>
      <c r="G24" s="230"/>
      <c r="H24" s="230"/>
    </row>
    <row r="25" spans="1:8">
      <c r="A25" s="230" t="s">
        <v>486</v>
      </c>
      <c r="B25" s="230"/>
      <c r="C25" s="230"/>
      <c r="D25" s="230"/>
      <c r="E25" s="230"/>
      <c r="F25" s="230"/>
      <c r="G25" s="230"/>
      <c r="H25" s="230"/>
    </row>
    <row r="26" spans="1:8">
      <c r="A26" s="211" t="s">
        <v>162</v>
      </c>
      <c r="B26" s="211"/>
      <c r="C26" s="211"/>
      <c r="D26" s="211"/>
      <c r="E26" s="211"/>
      <c r="F26" s="211"/>
      <c r="G26" s="211"/>
      <c r="H26" s="211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30" t="s">
        <v>142</v>
      </c>
      <c r="B28" s="230"/>
      <c r="C28" s="230"/>
      <c r="D28" s="230"/>
      <c r="E28" s="230"/>
      <c r="F28" s="230"/>
      <c r="G28" s="230"/>
      <c r="H28" s="230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27" t="s">
        <v>196</v>
      </c>
      <c r="B30" s="219" t="s">
        <v>18</v>
      </c>
      <c r="C30" s="219" t="s">
        <v>157</v>
      </c>
      <c r="D30" s="219"/>
      <c r="E30" s="220" t="s">
        <v>382</v>
      </c>
      <c r="F30" s="220"/>
      <c r="G30" s="220"/>
      <c r="H30" s="220"/>
    </row>
    <row r="31" spans="1:8" ht="44.25" customHeight="1">
      <c r="A31" s="227"/>
      <c r="B31" s="219"/>
      <c r="C31" s="7" t="s">
        <v>183</v>
      </c>
      <c r="D31" s="7" t="s">
        <v>184</v>
      </c>
      <c r="E31" s="71" t="s">
        <v>185</v>
      </c>
      <c r="F31" s="71" t="s">
        <v>170</v>
      </c>
      <c r="G31" s="71" t="s">
        <v>191</v>
      </c>
      <c r="H31" s="71" t="s">
        <v>192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04" t="s">
        <v>86</v>
      </c>
      <c r="B33" s="205"/>
      <c r="C33" s="205"/>
      <c r="D33" s="205"/>
      <c r="E33" s="205"/>
      <c r="F33" s="205"/>
      <c r="G33" s="205"/>
      <c r="H33" s="206"/>
    </row>
    <row r="34" spans="1:8" s="5" customFormat="1" ht="20.100000000000001" customHeight="1">
      <c r="A34" s="120" t="s">
        <v>143</v>
      </c>
      <c r="B34" s="116">
        <v>1000</v>
      </c>
      <c r="C34" s="121">
        <f>'I. Фін результат'!C7</f>
        <v>9028</v>
      </c>
      <c r="D34" s="121">
        <f>'I. Фін результат'!D7</f>
        <v>3795</v>
      </c>
      <c r="E34" s="121">
        <f>'I. Фін результат'!E7</f>
        <v>1850</v>
      </c>
      <c r="F34" s="121">
        <f>'I. Фін результат'!F7</f>
        <v>1201</v>
      </c>
      <c r="G34" s="121">
        <f>F34-E34</f>
        <v>-649</v>
      </c>
      <c r="H34" s="171">
        <f>(F34/E34)*100</f>
        <v>64.918918918918919</v>
      </c>
    </row>
    <row r="35" spans="1:8" s="5" customFormat="1" ht="20.100000000000001" customHeight="1">
      <c r="A35" s="85" t="s">
        <v>128</v>
      </c>
      <c r="B35" s="7">
        <v>1010</v>
      </c>
      <c r="C35" s="121">
        <f>'I. Фін результат'!C8</f>
        <v>-5883</v>
      </c>
      <c r="D35" s="121">
        <f>'I. Фін результат'!D8</f>
        <v>-2425</v>
      </c>
      <c r="E35" s="121">
        <f>'I. Фін результат'!E8</f>
        <v>-1233</v>
      </c>
      <c r="F35" s="121">
        <f>'I. Фін результат'!F8</f>
        <v>-677</v>
      </c>
      <c r="G35" s="113">
        <f>F35-E35</f>
        <v>556</v>
      </c>
      <c r="H35" s="171">
        <f t="shared" ref="H35:H80" si="0">(F35/E35)*100</f>
        <v>54.90673154906731</v>
      </c>
    </row>
    <row r="36" spans="1:8" s="5" customFormat="1" ht="20.100000000000001" customHeight="1">
      <c r="A36" s="86" t="s">
        <v>186</v>
      </c>
      <c r="B36" s="7">
        <v>1020</v>
      </c>
      <c r="C36" s="122">
        <f>SUM(C34:C35)</f>
        <v>3145</v>
      </c>
      <c r="D36" s="122">
        <f>SUM(D34:D35)</f>
        <v>1370</v>
      </c>
      <c r="E36" s="122">
        <f>SUM(E34:E35)</f>
        <v>617</v>
      </c>
      <c r="F36" s="122">
        <f>SUM(F34:F35)</f>
        <v>524</v>
      </c>
      <c r="G36" s="123">
        <f t="shared" ref="G36:G80" si="1">F36-E36</f>
        <v>-93</v>
      </c>
      <c r="H36" s="172">
        <f t="shared" si="0"/>
        <v>84.927066450567253</v>
      </c>
    </row>
    <row r="37" spans="1:8" s="5" customFormat="1" ht="20.100000000000001" customHeight="1">
      <c r="A37" s="85" t="s">
        <v>152</v>
      </c>
      <c r="B37" s="9">
        <v>1030</v>
      </c>
      <c r="C37" s="121">
        <f>'I. Фін результат'!C18</f>
        <v>-753</v>
      </c>
      <c r="D37" s="121">
        <f>'I. Фін результат'!D18</f>
        <v>-441</v>
      </c>
      <c r="E37" s="121">
        <f>'I. Фін результат'!E18</f>
        <v>-222</v>
      </c>
      <c r="F37" s="121">
        <f>'I. Фін результат'!F18</f>
        <v>-83</v>
      </c>
      <c r="G37" s="113">
        <f t="shared" si="1"/>
        <v>139</v>
      </c>
      <c r="H37" s="171">
        <f t="shared" si="0"/>
        <v>37.387387387387392</v>
      </c>
    </row>
    <row r="38" spans="1:8" s="5" customFormat="1" ht="20.100000000000001" customHeight="1">
      <c r="A38" s="8" t="s">
        <v>95</v>
      </c>
      <c r="B38" s="9">
        <v>1031</v>
      </c>
      <c r="C38" s="121">
        <f>'I. Фін результат'!C19</f>
        <v>0</v>
      </c>
      <c r="D38" s="121">
        <f>'I. Фін результат'!D19</f>
        <v>0</v>
      </c>
      <c r="E38" s="121">
        <f>'I. Фін результат'!E19</f>
        <v>0</v>
      </c>
      <c r="F38" s="121">
        <f>'I. Фін результат'!F19</f>
        <v>0</v>
      </c>
      <c r="G38" s="113">
        <f t="shared" si="1"/>
        <v>0</v>
      </c>
      <c r="H38" s="171" t="e">
        <f t="shared" si="0"/>
        <v>#DIV/0!</v>
      </c>
    </row>
    <row r="39" spans="1:8" s="5" customFormat="1" ht="20.100000000000001" customHeight="1">
      <c r="A39" s="8" t="s">
        <v>445</v>
      </c>
      <c r="B39" s="9">
        <v>1032</v>
      </c>
      <c r="C39" s="121">
        <f>'I. Фін результат'!C20</f>
        <v>-14</v>
      </c>
      <c r="D39" s="121">
        <f>'I. Фін результат'!D20</f>
        <v>-12</v>
      </c>
      <c r="E39" s="121">
        <f>'I. Фін результат'!E20</f>
        <v>0</v>
      </c>
      <c r="F39" s="121">
        <f>'I. Фін результат'!F20</f>
        <v>0</v>
      </c>
      <c r="G39" s="113">
        <f t="shared" si="1"/>
        <v>0</v>
      </c>
      <c r="H39" s="171" t="e">
        <f t="shared" si="0"/>
        <v>#DIV/0!</v>
      </c>
    </row>
    <row r="40" spans="1:8" s="5" customFormat="1" ht="20.100000000000001" customHeight="1">
      <c r="A40" s="8" t="s">
        <v>446</v>
      </c>
      <c r="B40" s="9">
        <v>1033</v>
      </c>
      <c r="C40" s="121">
        <f>'I. Фін результат'!C21</f>
        <v>-4</v>
      </c>
      <c r="D40" s="121">
        <f>'I. Фін результат'!D21</f>
        <v>-3</v>
      </c>
      <c r="E40" s="121">
        <f>'I. Фін результат'!E21</f>
        <v>-1</v>
      </c>
      <c r="F40" s="121">
        <f>'I. Фін результат'!F21</f>
        <v>0</v>
      </c>
      <c r="G40" s="113">
        <f t="shared" si="1"/>
        <v>1</v>
      </c>
      <c r="H40" s="171">
        <f t="shared" si="0"/>
        <v>0</v>
      </c>
    </row>
    <row r="41" spans="1:8" s="5" customFormat="1" ht="20.100000000000001" customHeight="1">
      <c r="A41" s="8" t="s">
        <v>22</v>
      </c>
      <c r="B41" s="9">
        <v>1034</v>
      </c>
      <c r="C41" s="121">
        <f>'I. Фін результат'!C22</f>
        <v>0</v>
      </c>
      <c r="D41" s="121">
        <f>'I. Фін результат'!D22</f>
        <v>0</v>
      </c>
      <c r="E41" s="121">
        <f>'I. Фін результат'!E22</f>
        <v>0</v>
      </c>
      <c r="F41" s="121">
        <f>'I. Фін результат'!F22</f>
        <v>0</v>
      </c>
      <c r="G41" s="113">
        <f t="shared" si="1"/>
        <v>0</v>
      </c>
      <c r="H41" s="171" t="e">
        <f t="shared" si="0"/>
        <v>#DIV/0!</v>
      </c>
    </row>
    <row r="42" spans="1:8" s="5" customFormat="1" ht="20.100000000000001" customHeight="1">
      <c r="A42" s="8" t="s">
        <v>23</v>
      </c>
      <c r="B42" s="9">
        <v>1035</v>
      </c>
      <c r="C42" s="121">
        <f>'I. Фін результат'!C23</f>
        <v>0</v>
      </c>
      <c r="D42" s="121">
        <f>'I. Фін результат'!D23</f>
        <v>0</v>
      </c>
      <c r="E42" s="121">
        <f>'I. Фін результат'!E23</f>
        <v>0</v>
      </c>
      <c r="F42" s="121">
        <f>'I. Фін результат'!F23</f>
        <v>0</v>
      </c>
      <c r="G42" s="113">
        <f t="shared" si="1"/>
        <v>0</v>
      </c>
      <c r="H42" s="171" t="e">
        <f t="shared" si="0"/>
        <v>#DIV/0!</v>
      </c>
    </row>
    <row r="43" spans="1:8" s="5" customFormat="1" ht="20.100000000000001" customHeight="1">
      <c r="A43" s="85" t="s">
        <v>117</v>
      </c>
      <c r="B43" s="7">
        <v>1060</v>
      </c>
      <c r="C43" s="121">
        <f>'I. Фін результат'!C41</f>
        <v>-2482</v>
      </c>
      <c r="D43" s="121">
        <f>'I. Фін результат'!D41</f>
        <v>-1525</v>
      </c>
      <c r="E43" s="121">
        <f>'I. Фін результат'!E41</f>
        <v>-392</v>
      </c>
      <c r="F43" s="121">
        <f>'I. Фін результат'!F41</f>
        <v>-469</v>
      </c>
      <c r="G43" s="113">
        <f t="shared" si="1"/>
        <v>-77</v>
      </c>
      <c r="H43" s="171">
        <f t="shared" si="0"/>
        <v>119.64285714285714</v>
      </c>
    </row>
    <row r="44" spans="1:8" s="5" customFormat="1" ht="20.100000000000001" customHeight="1">
      <c r="A44" s="8" t="s">
        <v>237</v>
      </c>
      <c r="B44" s="9">
        <v>1070</v>
      </c>
      <c r="C44" s="121">
        <f>'I. Фін результат'!C49</f>
        <v>0</v>
      </c>
      <c r="D44" s="121">
        <f>'I. Фін результат'!D49</f>
        <v>0</v>
      </c>
      <c r="E44" s="121">
        <f>'I. Фін результат'!E49</f>
        <v>0</v>
      </c>
      <c r="F44" s="121">
        <f>'I. Фін результат'!F49</f>
        <v>0</v>
      </c>
      <c r="G44" s="113">
        <f t="shared" si="1"/>
        <v>0</v>
      </c>
      <c r="H44" s="171" t="e">
        <f t="shared" si="0"/>
        <v>#DIV/0!</v>
      </c>
    </row>
    <row r="45" spans="1:8" s="5" customFormat="1" ht="20.100000000000001" customHeight="1">
      <c r="A45" s="8" t="s">
        <v>149</v>
      </c>
      <c r="B45" s="9">
        <v>1071</v>
      </c>
      <c r="C45" s="121">
        <f>'I. Фін результат'!C50</f>
        <v>0</v>
      </c>
      <c r="D45" s="121">
        <f>'I. Фін результат'!D50</f>
        <v>0</v>
      </c>
      <c r="E45" s="121">
        <f>'I. Фін результат'!E50</f>
        <v>0</v>
      </c>
      <c r="F45" s="121">
        <f>'I. Фін результат'!F50</f>
        <v>0</v>
      </c>
      <c r="G45" s="113">
        <f t="shared" si="1"/>
        <v>0</v>
      </c>
      <c r="H45" s="171" t="e">
        <f t="shared" si="0"/>
        <v>#DIV/0!</v>
      </c>
    </row>
    <row r="46" spans="1:8" s="5" customFormat="1" ht="20.100000000000001" customHeight="1">
      <c r="A46" s="8" t="s">
        <v>238</v>
      </c>
      <c r="B46" s="9">
        <v>1072</v>
      </c>
      <c r="C46" s="121">
        <f>'I. Фін результат'!C51</f>
        <v>0</v>
      </c>
      <c r="D46" s="121">
        <f>'I. Фін результат'!D51</f>
        <v>0</v>
      </c>
      <c r="E46" s="121">
        <f>'I. Фін результат'!E51</f>
        <v>0</v>
      </c>
      <c r="F46" s="121">
        <f>'I. Фін результат'!F51</f>
        <v>0</v>
      </c>
      <c r="G46" s="113">
        <f t="shared" si="1"/>
        <v>0</v>
      </c>
      <c r="H46" s="171" t="e">
        <f t="shared" si="0"/>
        <v>#DIV/0!</v>
      </c>
    </row>
    <row r="47" spans="1:8" s="5" customFormat="1" ht="20.100000000000001" customHeight="1">
      <c r="A47" s="90" t="s">
        <v>239</v>
      </c>
      <c r="B47" s="9">
        <v>1080</v>
      </c>
      <c r="C47" s="121">
        <f>'I. Фін результат'!C53</f>
        <v>0</v>
      </c>
      <c r="D47" s="121">
        <f>'I. Фін результат'!D53</f>
        <v>0</v>
      </c>
      <c r="E47" s="121">
        <f>'I. Фін результат'!E53</f>
        <v>-2</v>
      </c>
      <c r="F47" s="121">
        <f>'I. Фін результат'!F53</f>
        <v>0</v>
      </c>
      <c r="G47" s="113">
        <f t="shared" si="1"/>
        <v>2</v>
      </c>
      <c r="H47" s="171">
        <f t="shared" si="0"/>
        <v>0</v>
      </c>
    </row>
    <row r="48" spans="1:8" s="5" customFormat="1" ht="20.100000000000001" customHeight="1">
      <c r="A48" s="8" t="s">
        <v>149</v>
      </c>
      <c r="B48" s="9">
        <v>1081</v>
      </c>
      <c r="C48" s="121">
        <f>'I. Фін результат'!C54</f>
        <v>0</v>
      </c>
      <c r="D48" s="121">
        <f>'I. Фін результат'!D54</f>
        <v>0</v>
      </c>
      <c r="E48" s="121">
        <f>'I. Фін результат'!E54</f>
        <v>0</v>
      </c>
      <c r="F48" s="121">
        <f>'I. Фін результат'!F54</f>
        <v>0</v>
      </c>
      <c r="G48" s="113">
        <f t="shared" si="1"/>
        <v>0</v>
      </c>
      <c r="H48" s="171" t="e">
        <f t="shared" si="0"/>
        <v>#DIV/0!</v>
      </c>
    </row>
    <row r="49" spans="1:8" s="5" customFormat="1" ht="20.100000000000001" customHeight="1">
      <c r="A49" s="8" t="s">
        <v>240</v>
      </c>
      <c r="B49" s="9">
        <v>1082</v>
      </c>
      <c r="C49" s="121">
        <f>'I. Фін результат'!C55</f>
        <v>0</v>
      </c>
      <c r="D49" s="121">
        <f>'I. Фін результат'!D55</f>
        <v>0</v>
      </c>
      <c r="E49" s="121">
        <f>'I. Фін результат'!E55</f>
        <v>0</v>
      </c>
      <c r="F49" s="121">
        <f>'I. Фін результат'!F55</f>
        <v>0</v>
      </c>
      <c r="G49" s="113">
        <f t="shared" si="1"/>
        <v>0</v>
      </c>
      <c r="H49" s="171" t="e">
        <f t="shared" si="0"/>
        <v>#DIV/0!</v>
      </c>
    </row>
    <row r="50" spans="1:8" s="5" customFormat="1" ht="20.100000000000001" customHeight="1">
      <c r="A50" s="10" t="s">
        <v>4</v>
      </c>
      <c r="B50" s="7">
        <v>1100</v>
      </c>
      <c r="C50" s="122">
        <f>SUM(C36,C37,C43,C44,C47)</f>
        <v>-90</v>
      </c>
      <c r="D50" s="122">
        <f>SUM(D36,D37,D43,D44,D47)</f>
        <v>-596</v>
      </c>
      <c r="E50" s="122">
        <v>2</v>
      </c>
      <c r="F50" s="122">
        <f>SUM(F36,F37,F43,F44,F47)</f>
        <v>-28</v>
      </c>
      <c r="G50" s="123">
        <f t="shared" si="1"/>
        <v>-30</v>
      </c>
      <c r="H50" s="172">
        <f t="shared" si="0"/>
        <v>-1400</v>
      </c>
    </row>
    <row r="51" spans="1:8" s="5" customFormat="1" ht="20.100000000000001" customHeight="1">
      <c r="A51" s="87" t="s">
        <v>118</v>
      </c>
      <c r="B51" s="7">
        <v>1310</v>
      </c>
      <c r="C51" s="123">
        <f>'I. Фін результат'!C89</f>
        <v>-84</v>
      </c>
      <c r="D51" s="123">
        <f>'I. Фін результат'!D89</f>
        <v>-590</v>
      </c>
      <c r="E51" s="123">
        <f>'I. Фін результат'!E89</f>
        <v>4</v>
      </c>
      <c r="F51" s="123">
        <f>'I. Фін результат'!F89</f>
        <v>-26</v>
      </c>
      <c r="G51" s="123">
        <f t="shared" si="1"/>
        <v>-30</v>
      </c>
      <c r="H51" s="172">
        <f t="shared" si="0"/>
        <v>-650</v>
      </c>
    </row>
    <row r="52" spans="1:8" s="5" customFormat="1">
      <c r="A52" s="87" t="s">
        <v>154</v>
      </c>
      <c r="B52" s="7">
        <v>5010</v>
      </c>
      <c r="C52" s="173">
        <f>(C51/C34)*100</f>
        <v>-0.93043863535666804</v>
      </c>
      <c r="D52" s="173">
        <f>(D51/D34)*100</f>
        <v>-15.546772068511199</v>
      </c>
      <c r="E52" s="173">
        <f>(E51/E34)*100</f>
        <v>0.21621621621621623</v>
      </c>
      <c r="F52" s="173">
        <f>(F51/F34)*100</f>
        <v>-2.1648626144879271</v>
      </c>
      <c r="G52" s="123">
        <f t="shared" si="1"/>
        <v>-2.3810788307041433</v>
      </c>
      <c r="H52" s="172">
        <f t="shared" si="0"/>
        <v>-1001.2489592006663</v>
      </c>
    </row>
    <row r="53" spans="1:8" s="5" customFormat="1" ht="20.100000000000001" customHeight="1">
      <c r="A53" s="8" t="s">
        <v>241</v>
      </c>
      <c r="B53" s="9">
        <v>1110</v>
      </c>
      <c r="C53" s="121">
        <f>'I. Фін результат'!C61</f>
        <v>0</v>
      </c>
      <c r="D53" s="121">
        <f>'I. Фін результат'!D61</f>
        <v>0</v>
      </c>
      <c r="E53" s="121">
        <f>'I. Фін результат'!E61</f>
        <v>0</v>
      </c>
      <c r="F53" s="121">
        <f>'I. Фін результат'!F61</f>
        <v>0</v>
      </c>
      <c r="G53" s="113">
        <f t="shared" si="1"/>
        <v>0</v>
      </c>
      <c r="H53" s="171" t="e">
        <f t="shared" si="0"/>
        <v>#DIV/0!</v>
      </c>
    </row>
    <row r="54" spans="1:8" s="5" customFormat="1">
      <c r="A54" s="8" t="s">
        <v>242</v>
      </c>
      <c r="B54" s="9">
        <v>1120</v>
      </c>
      <c r="C54" s="121">
        <f>'I. Фін результат'!C62</f>
        <v>0</v>
      </c>
      <c r="D54" s="121">
        <f>'I. Фін результат'!D62</f>
        <v>0</v>
      </c>
      <c r="E54" s="121">
        <f>'I. Фін результат'!E62</f>
        <v>0</v>
      </c>
      <c r="F54" s="121">
        <f>'I. Фін результат'!F62</f>
        <v>0</v>
      </c>
      <c r="G54" s="113">
        <f t="shared" si="1"/>
        <v>0</v>
      </c>
      <c r="H54" s="171" t="e">
        <f t="shared" si="0"/>
        <v>#DIV/0!</v>
      </c>
    </row>
    <row r="55" spans="1:8" s="5" customFormat="1" ht="20.100000000000001" customHeight="1">
      <c r="A55" s="8" t="s">
        <v>243</v>
      </c>
      <c r="B55" s="9">
        <v>1130</v>
      </c>
      <c r="C55" s="121">
        <f>'I. Фін результат'!C63</f>
        <v>0</v>
      </c>
      <c r="D55" s="121">
        <f>'I. Фін результат'!D63</f>
        <v>0</v>
      </c>
      <c r="E55" s="121">
        <f>'I. Фін результат'!E63</f>
        <v>0</v>
      </c>
      <c r="F55" s="121">
        <f>'I. Фін результат'!F63</f>
        <v>0</v>
      </c>
      <c r="G55" s="113">
        <f t="shared" si="1"/>
        <v>0</v>
      </c>
      <c r="H55" s="171" t="e">
        <f t="shared" si="0"/>
        <v>#DIV/0!</v>
      </c>
    </row>
    <row r="56" spans="1:8" s="5" customFormat="1" ht="20.100000000000001" customHeight="1">
      <c r="A56" s="8" t="s">
        <v>244</v>
      </c>
      <c r="B56" s="9">
        <v>1140</v>
      </c>
      <c r="C56" s="121">
        <f>'I. Фін результат'!C64</f>
        <v>0</v>
      </c>
      <c r="D56" s="121">
        <f>'I. Фін результат'!D64</f>
        <v>0</v>
      </c>
      <c r="E56" s="121">
        <f>'I. Фін результат'!E64</f>
        <v>0</v>
      </c>
      <c r="F56" s="121">
        <f>'I. Фін результат'!F64</f>
        <v>0</v>
      </c>
      <c r="G56" s="113">
        <f t="shared" si="1"/>
        <v>0</v>
      </c>
      <c r="H56" s="171" t="e">
        <f t="shared" si="0"/>
        <v>#DIV/0!</v>
      </c>
    </row>
    <row r="57" spans="1:8" s="5" customFormat="1" ht="20.100000000000001" customHeight="1">
      <c r="A57" s="8" t="s">
        <v>261</v>
      </c>
      <c r="B57" s="9">
        <v>1150</v>
      </c>
      <c r="C57" s="121">
        <f>'I. Фін результат'!C65</f>
        <v>0</v>
      </c>
      <c r="D57" s="121">
        <f>'I. Фін результат'!D65</f>
        <v>356</v>
      </c>
      <c r="E57" s="121">
        <f>'I. Фін результат'!E65</f>
        <v>0</v>
      </c>
      <c r="F57" s="121">
        <f>'I. Фін результат'!F65</f>
        <v>0</v>
      </c>
      <c r="G57" s="113">
        <f t="shared" si="1"/>
        <v>0</v>
      </c>
      <c r="H57" s="171" t="e">
        <f t="shared" si="0"/>
        <v>#DIV/0!</v>
      </c>
    </row>
    <row r="58" spans="1:8" s="5" customFormat="1" ht="20.100000000000001" customHeight="1">
      <c r="A58" s="8" t="s">
        <v>149</v>
      </c>
      <c r="B58" s="9">
        <v>1151</v>
      </c>
      <c r="C58" s="121">
        <f>'I. Фін результат'!C66</f>
        <v>0</v>
      </c>
      <c r="D58" s="121">
        <f>'I. Фін результат'!D66</f>
        <v>0</v>
      </c>
      <c r="E58" s="121">
        <f>'I. Фін результат'!E66</f>
        <v>0</v>
      </c>
      <c r="F58" s="121">
        <f>'I. Фін результат'!F66</f>
        <v>0</v>
      </c>
      <c r="G58" s="113">
        <f t="shared" si="1"/>
        <v>0</v>
      </c>
      <c r="H58" s="171" t="e">
        <f t="shared" si="0"/>
        <v>#DIV/0!</v>
      </c>
    </row>
    <row r="59" spans="1:8" s="5" customFormat="1" ht="20.100000000000001" customHeight="1">
      <c r="A59" s="8" t="s">
        <v>263</v>
      </c>
      <c r="B59" s="9">
        <v>1160</v>
      </c>
      <c r="C59" s="121">
        <f>'I. Фін результат'!C68</f>
        <v>0</v>
      </c>
      <c r="D59" s="121">
        <f>'I. Фін результат'!D68</f>
        <v>-40</v>
      </c>
      <c r="E59" s="121">
        <f>'I. Фін результат'!E68</f>
        <v>0</v>
      </c>
      <c r="F59" s="121">
        <f>'I. Фін результат'!F68</f>
        <v>-40</v>
      </c>
      <c r="G59" s="113">
        <f t="shared" si="1"/>
        <v>-40</v>
      </c>
      <c r="H59" s="171" t="e">
        <f t="shared" si="0"/>
        <v>#DIV/0!</v>
      </c>
    </row>
    <row r="60" spans="1:8" s="5" customFormat="1" ht="20.100000000000001" customHeight="1">
      <c r="A60" s="8" t="s">
        <v>149</v>
      </c>
      <c r="B60" s="9">
        <v>1161</v>
      </c>
      <c r="C60" s="121">
        <f>'I. Фін результат'!C69</f>
        <v>0</v>
      </c>
      <c r="D60" s="121">
        <f>'I. Фін результат'!D69</f>
        <v>0</v>
      </c>
      <c r="E60" s="121">
        <f>'I. Фін результат'!E69</f>
        <v>0</v>
      </c>
      <c r="F60" s="121">
        <f>'I. Фін результат'!F69</f>
        <v>0</v>
      </c>
      <c r="G60" s="113">
        <f t="shared" si="1"/>
        <v>0</v>
      </c>
      <c r="H60" s="171" t="e">
        <f t="shared" si="0"/>
        <v>#DIV/0!</v>
      </c>
    </row>
    <row r="61" spans="1:8" s="5" customFormat="1" ht="20.100000000000001" customHeight="1">
      <c r="A61" s="87" t="s">
        <v>85</v>
      </c>
      <c r="B61" s="117">
        <v>1170</v>
      </c>
      <c r="C61" s="122">
        <f>SUM(C50,C53:C57,C59)</f>
        <v>-90</v>
      </c>
      <c r="D61" s="122">
        <f>SUM(D50,D53:D57,D59)</f>
        <v>-280</v>
      </c>
      <c r="E61" s="122">
        <f>SUM(E50,E53:E57,E59)</f>
        <v>2</v>
      </c>
      <c r="F61" s="122">
        <f>SUM(F50,F53:F57,F59)</f>
        <v>-68</v>
      </c>
      <c r="G61" s="123">
        <f t="shared" si="1"/>
        <v>-70</v>
      </c>
      <c r="H61" s="172">
        <f t="shared" si="0"/>
        <v>-3400</v>
      </c>
    </row>
    <row r="62" spans="1:8" s="5" customFormat="1" ht="20.100000000000001" customHeight="1">
      <c r="A62" s="8" t="s">
        <v>254</v>
      </c>
      <c r="B62" s="7">
        <v>1180</v>
      </c>
      <c r="C62" s="121"/>
      <c r="D62" s="121"/>
      <c r="E62" s="121"/>
      <c r="F62" s="121"/>
      <c r="G62" s="113">
        <f t="shared" si="1"/>
        <v>0</v>
      </c>
      <c r="H62" s="171" t="e">
        <f t="shared" si="0"/>
        <v>#DIV/0!</v>
      </c>
    </row>
    <row r="63" spans="1:8" s="5" customFormat="1" ht="20.100000000000001" customHeight="1">
      <c r="A63" s="8" t="s">
        <v>255</v>
      </c>
      <c r="B63" s="7">
        <v>1181</v>
      </c>
      <c r="C63" s="121"/>
      <c r="D63" s="121"/>
      <c r="E63" s="121"/>
      <c r="F63" s="121"/>
      <c r="G63" s="113">
        <f t="shared" si="1"/>
        <v>0</v>
      </c>
      <c r="H63" s="171" t="e">
        <f t="shared" si="0"/>
        <v>#DIV/0!</v>
      </c>
    </row>
    <row r="64" spans="1:8" s="5" customFormat="1" ht="20.100000000000001" customHeight="1">
      <c r="A64" s="8" t="s">
        <v>256</v>
      </c>
      <c r="B64" s="9">
        <v>1190</v>
      </c>
      <c r="C64" s="121"/>
      <c r="D64" s="121"/>
      <c r="E64" s="121"/>
      <c r="F64" s="121"/>
      <c r="G64" s="113">
        <f t="shared" si="1"/>
        <v>0</v>
      </c>
      <c r="H64" s="171" t="e">
        <f t="shared" si="0"/>
        <v>#DIV/0!</v>
      </c>
    </row>
    <row r="65" spans="1:8" s="5" customFormat="1" ht="20.100000000000001" customHeight="1">
      <c r="A65" s="8" t="s">
        <v>257</v>
      </c>
      <c r="B65" s="6">
        <v>1191</v>
      </c>
      <c r="C65" s="121"/>
      <c r="D65" s="121"/>
      <c r="E65" s="121"/>
      <c r="F65" s="121"/>
      <c r="G65" s="113">
        <f t="shared" si="1"/>
        <v>0</v>
      </c>
      <c r="H65" s="171" t="e">
        <f t="shared" si="0"/>
        <v>#DIV/0!</v>
      </c>
    </row>
    <row r="66" spans="1:8" s="5" customFormat="1" ht="20.100000000000001" customHeight="1">
      <c r="A66" s="10" t="s">
        <v>293</v>
      </c>
      <c r="B66" s="9">
        <v>1200</v>
      </c>
      <c r="C66" s="122">
        <f>SUM(C61:C65)</f>
        <v>-90</v>
      </c>
      <c r="D66" s="122">
        <f>SUM(D61:D65)</f>
        <v>-280</v>
      </c>
      <c r="E66" s="122">
        <f>SUM(E61:E65)</f>
        <v>2</v>
      </c>
      <c r="F66" s="122">
        <f>SUM(F61:F65)</f>
        <v>-68</v>
      </c>
      <c r="G66" s="123">
        <f t="shared" si="1"/>
        <v>-70</v>
      </c>
      <c r="H66" s="172">
        <f t="shared" si="0"/>
        <v>-3400</v>
      </c>
    </row>
    <row r="67" spans="1:8" s="5" customFormat="1" ht="20.100000000000001" customHeight="1">
      <c r="A67" s="8" t="s">
        <v>423</v>
      </c>
      <c r="B67" s="6">
        <v>1201</v>
      </c>
      <c r="C67" s="121">
        <f>'I. Фін результат'!C77</f>
        <v>0</v>
      </c>
      <c r="D67" s="121">
        <f>'I. Фін результат'!D77</f>
        <v>0</v>
      </c>
      <c r="E67" s="121">
        <v>2</v>
      </c>
      <c r="F67" s="121">
        <f>'I. Фін результат'!F77</f>
        <v>0</v>
      </c>
      <c r="G67" s="113">
        <f t="shared" si="1"/>
        <v>-2</v>
      </c>
      <c r="H67" s="171">
        <f t="shared" si="0"/>
        <v>0</v>
      </c>
    </row>
    <row r="68" spans="1:8" s="5" customFormat="1" ht="20.100000000000001" customHeight="1">
      <c r="A68" s="8" t="s">
        <v>424</v>
      </c>
      <c r="B68" s="6">
        <v>1202</v>
      </c>
      <c r="C68" s="121">
        <f>'I. Фін результат'!C78</f>
        <v>-90</v>
      </c>
      <c r="D68" s="121">
        <f>'I. Фін результат'!D78</f>
        <v>-280</v>
      </c>
      <c r="E68" s="121">
        <f>'I. Фін результат'!E78</f>
        <v>0</v>
      </c>
      <c r="F68" s="121">
        <f>'I. Фін результат'!F78</f>
        <v>-68</v>
      </c>
      <c r="G68" s="113">
        <f t="shared" si="1"/>
        <v>-68</v>
      </c>
      <c r="H68" s="171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4">
        <f>SUM(C34,C44,C53,C55,C57,C63,C64)</f>
        <v>9028</v>
      </c>
      <c r="D69" s="164">
        <f>SUM(D34,D44,D53,D55,D57,D63,D64)</f>
        <v>4151</v>
      </c>
      <c r="E69" s="164">
        <f>SUM(E34,E44,E53,E55,E57,E63,E64)</f>
        <v>1850</v>
      </c>
      <c r="F69" s="164">
        <f>SUM(F34,F44,F53,F55,F57,F63,F64)</f>
        <v>1201</v>
      </c>
      <c r="G69" s="123">
        <f t="shared" si="1"/>
        <v>-649</v>
      </c>
      <c r="H69" s="172">
        <f t="shared" si="0"/>
        <v>64.918918918918919</v>
      </c>
    </row>
    <row r="70" spans="1:8" s="5" customFormat="1" ht="20.100000000000001" customHeight="1">
      <c r="A70" s="10" t="s">
        <v>102</v>
      </c>
      <c r="B70" s="9">
        <v>1220</v>
      </c>
      <c r="C70" s="164">
        <f>SUM(C35,C37,C43,C47,C54,C56,C59,C62,C65)</f>
        <v>-9118</v>
      </c>
      <c r="D70" s="164">
        <f>SUM(D35,D37,D43,D47,D54,D56,D59,D62,D65)</f>
        <v>-4431</v>
      </c>
      <c r="E70" s="164">
        <f>SUM(E35,E37,E43,E47,E54,E56,E59,E62,E65)</f>
        <v>-1849</v>
      </c>
      <c r="F70" s="164">
        <f>SUM(F35,F37,F43,F47,F54,F56,F59,F62,F65)</f>
        <v>-1269</v>
      </c>
      <c r="G70" s="123">
        <f t="shared" si="1"/>
        <v>580</v>
      </c>
      <c r="H70" s="172">
        <f t="shared" si="0"/>
        <v>68.631692806922658</v>
      </c>
    </row>
    <row r="71" spans="1:8" s="5" customFormat="1" ht="20.100000000000001" customHeight="1">
      <c r="A71" s="8" t="s">
        <v>182</v>
      </c>
      <c r="B71" s="9">
        <v>1230</v>
      </c>
      <c r="C71" s="121"/>
      <c r="D71" s="121"/>
      <c r="E71" s="121"/>
      <c r="F71" s="121"/>
      <c r="G71" s="113">
        <f t="shared" si="1"/>
        <v>0</v>
      </c>
      <c r="H71" s="171" t="e">
        <f t="shared" si="0"/>
        <v>#DIV/0!</v>
      </c>
    </row>
    <row r="72" spans="1:8" s="5" customFormat="1" ht="20.100000000000001" customHeight="1">
      <c r="A72" s="10" t="s">
        <v>156</v>
      </c>
      <c r="B72" s="9"/>
      <c r="C72" s="141"/>
      <c r="D72" s="142"/>
      <c r="E72" s="142"/>
      <c r="F72" s="142"/>
      <c r="G72" s="113">
        <f t="shared" si="1"/>
        <v>0</v>
      </c>
      <c r="H72" s="171" t="e">
        <f t="shared" si="0"/>
        <v>#DIV/0!</v>
      </c>
    </row>
    <row r="73" spans="1:8" s="5" customFormat="1" ht="20.100000000000001" customHeight="1">
      <c r="A73" s="8" t="s">
        <v>194</v>
      </c>
      <c r="B73" s="9">
        <v>1400</v>
      </c>
      <c r="C73" s="121">
        <f>'I. Фін результат'!C91</f>
        <v>5883</v>
      </c>
      <c r="D73" s="121">
        <f>'I. Фін результат'!D91</f>
        <v>2425</v>
      </c>
      <c r="E73" s="121">
        <f>'I. Фін результат'!E91</f>
        <v>1233</v>
      </c>
      <c r="F73" s="121">
        <f>'I. Фін результат'!F91</f>
        <v>677</v>
      </c>
      <c r="G73" s="113">
        <f t="shared" si="1"/>
        <v>-556</v>
      </c>
      <c r="H73" s="171">
        <f t="shared" si="0"/>
        <v>54.90673154906731</v>
      </c>
    </row>
    <row r="74" spans="1:8" s="5" customFormat="1" ht="20.100000000000001" customHeight="1">
      <c r="A74" s="8" t="s">
        <v>195</v>
      </c>
      <c r="B74" s="40">
        <v>1401</v>
      </c>
      <c r="C74" s="121">
        <f>'I. Фін результат'!C92</f>
        <v>5883</v>
      </c>
      <c r="D74" s="121">
        <f>'I. Фін результат'!D92</f>
        <v>2425</v>
      </c>
      <c r="E74" s="121">
        <f>'I. Фін результат'!E92</f>
        <v>1233</v>
      </c>
      <c r="F74" s="121">
        <f>'I. Фін результат'!F92</f>
        <v>677</v>
      </c>
      <c r="G74" s="113">
        <f t="shared" si="1"/>
        <v>-556</v>
      </c>
      <c r="H74" s="171">
        <f t="shared" si="0"/>
        <v>54.90673154906731</v>
      </c>
    </row>
    <row r="75" spans="1:8" s="5" customFormat="1" ht="20.100000000000001" customHeight="1">
      <c r="A75" s="8" t="s">
        <v>28</v>
      </c>
      <c r="B75" s="40">
        <v>1402</v>
      </c>
      <c r="C75" s="121">
        <f>'I. Фін результат'!C93</f>
        <v>0</v>
      </c>
      <c r="D75" s="121">
        <f>'I. Фін результат'!D93</f>
        <v>0</v>
      </c>
      <c r="E75" s="121">
        <f>'I. Фін результат'!E93</f>
        <v>0</v>
      </c>
      <c r="F75" s="121">
        <f>'I. Фін результат'!F93</f>
        <v>0</v>
      </c>
      <c r="G75" s="113">
        <f t="shared" si="1"/>
        <v>0</v>
      </c>
      <c r="H75" s="171" t="e">
        <f t="shared" si="0"/>
        <v>#DIV/0!</v>
      </c>
    </row>
    <row r="76" spans="1:8" s="5" customFormat="1" ht="20.100000000000001" customHeight="1">
      <c r="A76" s="8" t="s">
        <v>5</v>
      </c>
      <c r="B76" s="14">
        <v>1410</v>
      </c>
      <c r="C76" s="121">
        <f>'I. Фін результат'!C94</f>
        <v>2495</v>
      </c>
      <c r="D76" s="121">
        <f>'I. Фін результат'!D94</f>
        <v>1494</v>
      </c>
      <c r="E76" s="121">
        <f>'I. Фін результат'!E94</f>
        <v>463</v>
      </c>
      <c r="F76" s="121">
        <f>'I. Фін результат'!F94</f>
        <v>403</v>
      </c>
      <c r="G76" s="113">
        <f t="shared" si="1"/>
        <v>-60</v>
      </c>
      <c r="H76" s="171">
        <f t="shared" si="0"/>
        <v>87.041036717062639</v>
      </c>
    </row>
    <row r="77" spans="1:8" s="5" customFormat="1" ht="20.100000000000001" customHeight="1">
      <c r="A77" s="8" t="s">
        <v>6</v>
      </c>
      <c r="B77" s="14">
        <v>1420</v>
      </c>
      <c r="C77" s="121">
        <f>'I. Фін результат'!C95</f>
        <v>478</v>
      </c>
      <c r="D77" s="121">
        <f>'I. Фін результат'!D95</f>
        <v>328</v>
      </c>
      <c r="E77" s="121">
        <f>'I. Фін результат'!E95</f>
        <v>101</v>
      </c>
      <c r="F77" s="121">
        <f>'I. Фін результат'!F95</f>
        <v>91</v>
      </c>
      <c r="G77" s="113">
        <f t="shared" si="1"/>
        <v>-10</v>
      </c>
      <c r="H77" s="171">
        <f t="shared" si="0"/>
        <v>90.099009900990097</v>
      </c>
    </row>
    <row r="78" spans="1:8" s="5" customFormat="1" ht="20.100000000000001" customHeight="1">
      <c r="A78" s="8" t="s">
        <v>7</v>
      </c>
      <c r="B78" s="14">
        <v>1430</v>
      </c>
      <c r="C78" s="121">
        <f>'I. Фін результат'!C96</f>
        <v>6</v>
      </c>
      <c r="D78" s="121">
        <f>'I. Фін результат'!D96</f>
        <v>6</v>
      </c>
      <c r="E78" s="121">
        <f>'I. Фін результат'!E96</f>
        <v>2</v>
      </c>
      <c r="F78" s="121">
        <f>'I. Фін результат'!F96</f>
        <v>2</v>
      </c>
      <c r="G78" s="113">
        <f t="shared" si="1"/>
        <v>0</v>
      </c>
      <c r="H78" s="171">
        <f t="shared" si="0"/>
        <v>100</v>
      </c>
    </row>
    <row r="79" spans="1:8" s="5" customFormat="1" ht="20.100000000000001" customHeight="1">
      <c r="A79" s="8" t="s">
        <v>29</v>
      </c>
      <c r="B79" s="14">
        <v>1440</v>
      </c>
      <c r="C79" s="121">
        <f>'I. Фін результат'!C97</f>
        <v>256</v>
      </c>
      <c r="D79" s="121">
        <f>'I. Фін результат'!D97</f>
        <v>138</v>
      </c>
      <c r="E79" s="121">
        <f>'I. Фін результат'!E97</f>
        <v>50</v>
      </c>
      <c r="F79" s="121">
        <f>'I. Фін результат'!F97</f>
        <v>56</v>
      </c>
      <c r="G79" s="113">
        <f t="shared" si="1"/>
        <v>6</v>
      </c>
      <c r="H79" s="171">
        <f t="shared" si="0"/>
        <v>112.00000000000001</v>
      </c>
    </row>
    <row r="80" spans="1:8" s="5" customFormat="1" ht="20.100000000000001" customHeight="1" thickBot="1">
      <c r="A80" s="10" t="s">
        <v>53</v>
      </c>
      <c r="B80" s="14">
        <v>1450</v>
      </c>
      <c r="C80" s="122">
        <f>SUM(C73,C76,C77,C78,C79)</f>
        <v>9118</v>
      </c>
      <c r="D80" s="122">
        <f>SUM(D73,D76,D77,D78,D79)</f>
        <v>4391</v>
      </c>
      <c r="E80" s="122">
        <f>SUM(E73,E76,E77,E78,E79)</f>
        <v>1849</v>
      </c>
      <c r="F80" s="122">
        <f>SUM(F73,F76,F77,F78,F79)</f>
        <v>1229</v>
      </c>
      <c r="G80" s="123">
        <f t="shared" si="1"/>
        <v>-620</v>
      </c>
      <c r="H80" s="172">
        <f t="shared" si="0"/>
        <v>66.468361276365613</v>
      </c>
    </row>
    <row r="81" spans="1:8" s="5" customFormat="1" ht="19.5" thickBot="1">
      <c r="A81" s="204" t="s">
        <v>121</v>
      </c>
      <c r="B81" s="205"/>
      <c r="C81" s="205"/>
      <c r="D81" s="205"/>
      <c r="E81" s="205"/>
      <c r="F81" s="205"/>
      <c r="G81" s="205"/>
      <c r="H81" s="206"/>
    </row>
    <row r="82" spans="1:8" s="5" customFormat="1">
      <c r="A82" s="224" t="s">
        <v>120</v>
      </c>
      <c r="B82" s="225"/>
      <c r="C82" s="225"/>
      <c r="D82" s="225"/>
      <c r="E82" s="225"/>
      <c r="F82" s="225"/>
      <c r="G82" s="225"/>
      <c r="H82" s="226"/>
    </row>
    <row r="83" spans="1:8" s="5" customFormat="1" ht="37.5" customHeight="1">
      <c r="A83" s="150" t="s">
        <v>55</v>
      </c>
      <c r="B83" s="135">
        <v>2000</v>
      </c>
      <c r="C83" s="121">
        <f>'ІІ. Розр. з бюджетом'!C7</f>
        <v>-286</v>
      </c>
      <c r="D83" s="121">
        <f>'ІІ. Розр. з бюджетом'!D7</f>
        <v>-319</v>
      </c>
      <c r="E83" s="121"/>
      <c r="F83" s="121">
        <f>'ІІ. Розр. з бюджетом'!F7</f>
        <v>-319</v>
      </c>
      <c r="G83" s="121">
        <f t="shared" ref="G83:G93" si="2">F83-E83</f>
        <v>-319</v>
      </c>
      <c r="H83" s="171" t="e">
        <f t="shared" ref="H83:H134" si="3">(F83/E83)*100</f>
        <v>#DIV/0!</v>
      </c>
    </row>
    <row r="84" spans="1:8" s="5" customFormat="1" ht="39.75" customHeight="1">
      <c r="A84" s="47" t="s">
        <v>264</v>
      </c>
      <c r="B84" s="6">
        <v>2010</v>
      </c>
      <c r="C84" s="174">
        <f>SUM(C85:C86)</f>
        <v>0</v>
      </c>
      <c r="D84" s="174">
        <f>SUM(D85:D86)</f>
        <v>0</v>
      </c>
      <c r="E84" s="174">
        <f>SUM(E85:E86)</f>
        <v>0</v>
      </c>
      <c r="F84" s="174">
        <f>SUM(F85:F86)</f>
        <v>0</v>
      </c>
      <c r="G84" s="113">
        <f t="shared" si="2"/>
        <v>0</v>
      </c>
      <c r="H84" s="171" t="e">
        <f t="shared" si="3"/>
        <v>#DIV/0!</v>
      </c>
    </row>
    <row r="85" spans="1:8" s="5" customFormat="1" ht="37.5" customHeight="1">
      <c r="A85" s="8" t="s">
        <v>144</v>
      </c>
      <c r="B85" s="6">
        <v>2011</v>
      </c>
      <c r="C85" s="121" t="str">
        <f>'ІІ. Розр. з бюджетом'!C9</f>
        <v>(    )</v>
      </c>
      <c r="D85" s="121" t="str">
        <f>'ІІ. Розр. з бюджетом'!D9</f>
        <v>(    )</v>
      </c>
      <c r="E85" s="121" t="str">
        <f>'ІІ. Розр. з бюджетом'!E9</f>
        <v>(    )</v>
      </c>
      <c r="F85" s="121" t="str">
        <f>'ІІ. Розр. з бюджетом'!F9</f>
        <v>(    )</v>
      </c>
      <c r="G85" s="113" t="e">
        <f t="shared" si="2"/>
        <v>#VALUE!</v>
      </c>
      <c r="H85" s="171" t="e">
        <f t="shared" si="3"/>
        <v>#VALUE!</v>
      </c>
    </row>
    <row r="86" spans="1:8" s="5" customFormat="1" ht="39.75" customHeight="1">
      <c r="A86" s="8" t="s">
        <v>386</v>
      </c>
      <c r="B86" s="6">
        <v>2012</v>
      </c>
      <c r="C86" s="121" t="str">
        <f>'ІІ. Розр. з бюджетом'!C10</f>
        <v>(    )</v>
      </c>
      <c r="D86" s="121" t="str">
        <f>'ІІ. Розр. з бюджетом'!D10</f>
        <v>(    )</v>
      </c>
      <c r="E86" s="121" t="str">
        <f>'ІІ. Розр. з бюджетом'!E10</f>
        <v>(    )</v>
      </c>
      <c r="F86" s="121" t="str">
        <f>'ІІ. Розр. з бюджетом'!F10</f>
        <v>(    )</v>
      </c>
      <c r="G86" s="113" t="e">
        <f t="shared" si="2"/>
        <v>#VALUE!</v>
      </c>
      <c r="H86" s="171" t="e">
        <f t="shared" si="3"/>
        <v>#VALUE!</v>
      </c>
    </row>
    <row r="87" spans="1:8" s="5" customFormat="1">
      <c r="A87" s="8" t="s">
        <v>129</v>
      </c>
      <c r="B87" s="6" t="s">
        <v>150</v>
      </c>
      <c r="C87" s="121" t="str">
        <f>'ІІ. Розр. з бюджетом'!C11</f>
        <v>(    )</v>
      </c>
      <c r="D87" s="121" t="str">
        <f>'ІІ. Розр. з бюджетом'!D11</f>
        <v>(    )</v>
      </c>
      <c r="E87" s="121" t="str">
        <f>'ІІ. Розр. з бюджетом'!E11</f>
        <v>(    )</v>
      </c>
      <c r="F87" s="121" t="str">
        <f>'ІІ. Розр. з бюджетом'!F11</f>
        <v>(    )</v>
      </c>
      <c r="G87" s="124" t="e">
        <f t="shared" si="2"/>
        <v>#VALUE!</v>
      </c>
      <c r="H87" s="171" t="e">
        <f t="shared" si="3"/>
        <v>#VALUE!</v>
      </c>
    </row>
    <row r="88" spans="1:8" s="5" customFormat="1">
      <c r="A88" s="8" t="s">
        <v>137</v>
      </c>
      <c r="B88" s="6">
        <v>2020</v>
      </c>
      <c r="C88" s="121">
        <f>'ІІ. Розр. з бюджетом'!C12</f>
        <v>0</v>
      </c>
      <c r="D88" s="121">
        <f>'ІІ. Розр. з бюджетом'!D12</f>
        <v>0</v>
      </c>
      <c r="E88" s="121">
        <f>'ІІ. Розр. з бюджетом'!E12</f>
        <v>0</v>
      </c>
      <c r="F88" s="121">
        <f>'ІІ. Розр. з бюджетом'!F12</f>
        <v>0</v>
      </c>
      <c r="G88" s="113">
        <f t="shared" si="2"/>
        <v>0</v>
      </c>
      <c r="H88" s="171" t="e">
        <f t="shared" si="3"/>
        <v>#DIV/0!</v>
      </c>
    </row>
    <row r="89" spans="1:8" s="5" customFormat="1">
      <c r="A89" s="47" t="s">
        <v>64</v>
      </c>
      <c r="B89" s="6">
        <v>2030</v>
      </c>
      <c r="C89" s="121" t="str">
        <f>'ІІ. Розр. з бюджетом'!C13</f>
        <v>(    )</v>
      </c>
      <c r="D89" s="121" t="str">
        <f>'ІІ. Розр. з бюджетом'!D13</f>
        <v>(    )</v>
      </c>
      <c r="E89" s="121" t="str">
        <f>'ІІ. Розр. з бюджетом'!E13</f>
        <v>(    )</v>
      </c>
      <c r="F89" s="121" t="str">
        <f>'ІІ. Розр. з бюджетом'!F13</f>
        <v>(    )</v>
      </c>
      <c r="G89" s="113" t="e">
        <f t="shared" si="2"/>
        <v>#VALUE!</v>
      </c>
      <c r="H89" s="171" t="e">
        <f t="shared" si="3"/>
        <v>#VALUE!</v>
      </c>
    </row>
    <row r="90" spans="1:8" s="5" customFormat="1">
      <c r="A90" s="47" t="s">
        <v>27</v>
      </c>
      <c r="B90" s="6">
        <v>2040</v>
      </c>
      <c r="C90" s="121" t="str">
        <f>'ІІ. Розр. з бюджетом'!C15</f>
        <v>(    )</v>
      </c>
      <c r="D90" s="121" t="str">
        <f>'ІІ. Розр. з бюджетом'!D15</f>
        <v>(    )</v>
      </c>
      <c r="E90" s="121" t="str">
        <f>'ІІ. Розр. з бюджетом'!E15</f>
        <v>(    )</v>
      </c>
      <c r="F90" s="121" t="str">
        <f>'ІІ. Розр. з бюджетом'!F15</f>
        <v>(    )</v>
      </c>
      <c r="G90" s="113" t="e">
        <f t="shared" si="2"/>
        <v>#VALUE!</v>
      </c>
      <c r="H90" s="171" t="e">
        <f t="shared" si="3"/>
        <v>#VALUE!</v>
      </c>
    </row>
    <row r="91" spans="1:8" s="5" customFormat="1">
      <c r="A91" s="47" t="s">
        <v>245</v>
      </c>
      <c r="B91" s="6">
        <v>2050</v>
      </c>
      <c r="C91" s="121" t="str">
        <f>'ІІ. Розр. з бюджетом'!C16</f>
        <v>(    )</v>
      </c>
      <c r="D91" s="121" t="str">
        <f>'ІІ. Розр. з бюджетом'!D16</f>
        <v>(    )</v>
      </c>
      <c r="E91" s="121" t="str">
        <f>'ІІ. Розр. з бюджетом'!E16</f>
        <v>(    )</v>
      </c>
      <c r="F91" s="121" t="str">
        <f>'ІІ. Розр. з бюджетом'!F16</f>
        <v>(    )</v>
      </c>
      <c r="G91" s="113" t="e">
        <f t="shared" si="2"/>
        <v>#VALUE!</v>
      </c>
      <c r="H91" s="171" t="e">
        <f t="shared" si="3"/>
        <v>#VALUE!</v>
      </c>
    </row>
    <row r="92" spans="1:8" s="5" customFormat="1">
      <c r="A92" s="47" t="s">
        <v>246</v>
      </c>
      <c r="B92" s="6">
        <v>2060</v>
      </c>
      <c r="C92" s="121" t="str">
        <f>'ІІ. Розр. з бюджетом'!C17</f>
        <v>(    )</v>
      </c>
      <c r="D92" s="121" t="str">
        <f>'ІІ. Розр. з бюджетом'!D17</f>
        <v>(    )</v>
      </c>
      <c r="E92" s="121" t="str">
        <f>'ІІ. Розр. з бюджетом'!E17</f>
        <v>(    )</v>
      </c>
      <c r="F92" s="121" t="str">
        <f>'ІІ. Розр. з бюджетом'!F17</f>
        <v>(    )</v>
      </c>
      <c r="G92" s="113" t="e">
        <f t="shared" si="2"/>
        <v>#VALUE!</v>
      </c>
      <c r="H92" s="171" t="e">
        <f t="shared" si="3"/>
        <v>#VALUE!</v>
      </c>
    </row>
    <row r="93" spans="1:8" s="5" customFormat="1" ht="41.25" customHeight="1">
      <c r="A93" s="47" t="s">
        <v>56</v>
      </c>
      <c r="B93" s="6">
        <v>2070</v>
      </c>
      <c r="C93" s="127">
        <f>SUM(C83,C84,C88,C89,C90,C91,C92)+C66</f>
        <v>-376</v>
      </c>
      <c r="D93" s="127">
        <f>SUM(D83,D84,D88,D89,D90,D91,D92)+D66</f>
        <v>-599</v>
      </c>
      <c r="E93" s="127">
        <f>SUM(E83,E84,E88,E89,E90,E91,E92)+E66</f>
        <v>2</v>
      </c>
      <c r="F93" s="127">
        <f>SUM(F83,F84,F88,F89,F90,F91,F92)+F66</f>
        <v>-387</v>
      </c>
      <c r="G93" s="113">
        <f t="shared" si="2"/>
        <v>-389</v>
      </c>
      <c r="H93" s="171">
        <f t="shared" si="3"/>
        <v>-19350</v>
      </c>
    </row>
    <row r="94" spans="1:8" s="5" customFormat="1" ht="21.75" customHeight="1">
      <c r="A94" s="221" t="s">
        <v>372</v>
      </c>
      <c r="B94" s="222"/>
      <c r="C94" s="222"/>
      <c r="D94" s="222"/>
      <c r="E94" s="222"/>
      <c r="F94" s="222"/>
      <c r="G94" s="222"/>
      <c r="H94" s="223"/>
    </row>
    <row r="95" spans="1:8" s="5" customFormat="1" ht="41.25" customHeight="1">
      <c r="A95" s="72" t="s">
        <v>364</v>
      </c>
      <c r="B95" s="6">
        <v>2110</v>
      </c>
      <c r="C95" s="123">
        <v>122</v>
      </c>
      <c r="D95" s="123">
        <f>'ІІ. Розр. з бюджетом'!D20</f>
        <v>124</v>
      </c>
      <c r="E95" s="123">
        <f>'ІІ. Розр. з бюджетом'!E20</f>
        <v>41</v>
      </c>
      <c r="F95" s="123">
        <f>'ІІ. Розр. з бюджетом'!F20</f>
        <v>3</v>
      </c>
      <c r="G95" s="123">
        <f t="shared" ref="G95:G106" si="4">F95-E95</f>
        <v>-38</v>
      </c>
      <c r="H95" s="172">
        <f t="shared" si="3"/>
        <v>7.3170731707317067</v>
      </c>
    </row>
    <row r="96" spans="1:8" s="5" customFormat="1">
      <c r="A96" s="8" t="s">
        <v>271</v>
      </c>
      <c r="B96" s="6">
        <v>2111</v>
      </c>
      <c r="C96" s="113">
        <f>'ІІ. Розр. з бюджетом'!C21</f>
        <v>2</v>
      </c>
      <c r="D96" s="113">
        <f>'ІІ. Розр. з бюджетом'!D21</f>
        <v>0</v>
      </c>
      <c r="E96" s="113">
        <f>'ІІ. Розр. з бюджетом'!E21</f>
        <v>0</v>
      </c>
      <c r="F96" s="113">
        <f>'ІІ. Розр. з бюджетом'!F21</f>
        <v>0</v>
      </c>
      <c r="G96" s="113">
        <f t="shared" si="4"/>
        <v>0</v>
      </c>
      <c r="H96" s="171" t="e">
        <f t="shared" si="3"/>
        <v>#DIV/0!</v>
      </c>
    </row>
    <row r="97" spans="1:8" s="5" customFormat="1">
      <c r="A97" s="8" t="s">
        <v>365</v>
      </c>
      <c r="B97" s="6">
        <v>2112</v>
      </c>
      <c r="C97" s="113">
        <f>'ІІ. Розр. з бюджетом'!C22</f>
        <v>120</v>
      </c>
      <c r="D97" s="113">
        <f>'ІІ. Розр. з бюджетом'!D22</f>
        <v>68</v>
      </c>
      <c r="E97" s="113">
        <f>'ІІ. Розр. з бюджетом'!E22</f>
        <v>20</v>
      </c>
      <c r="F97" s="113">
        <f>'ІІ. Розр. з бюджетом'!F22</f>
        <v>0</v>
      </c>
      <c r="G97" s="113">
        <f t="shared" si="4"/>
        <v>-20</v>
      </c>
      <c r="H97" s="171">
        <f t="shared" si="3"/>
        <v>0</v>
      </c>
    </row>
    <row r="98" spans="1:8" s="5" customFormat="1" ht="19.5" customHeight="1">
      <c r="A98" s="47" t="s">
        <v>366</v>
      </c>
      <c r="B98" s="7">
        <v>2113</v>
      </c>
      <c r="C98" s="113" t="str">
        <f>'ІІ. Розр. з бюджетом'!C23</f>
        <v>(    )</v>
      </c>
      <c r="D98" s="113" t="str">
        <f>'ІІ. Розр. з бюджетом'!D23</f>
        <v>(    )</v>
      </c>
      <c r="E98" s="113" t="str">
        <f>'ІІ. Розр. з бюджетом'!E23</f>
        <v>(    )</v>
      </c>
      <c r="F98" s="113" t="str">
        <f>'ІІ. Розр. з бюджетом'!F23</f>
        <v>(    )</v>
      </c>
      <c r="G98" s="113" t="e">
        <f t="shared" si="4"/>
        <v>#VALUE!</v>
      </c>
      <c r="H98" s="171" t="e">
        <f t="shared" si="3"/>
        <v>#VALUE!</v>
      </c>
    </row>
    <row r="99" spans="1:8" s="5" customFormat="1">
      <c r="A99" s="47" t="s">
        <v>76</v>
      </c>
      <c r="B99" s="7">
        <v>2114</v>
      </c>
      <c r="C99" s="113">
        <f>'ІІ. Розр. з бюджетом'!C24</f>
        <v>0</v>
      </c>
      <c r="D99" s="113">
        <f>'ІІ. Розр. з бюджетом'!D24</f>
        <v>0</v>
      </c>
      <c r="E99" s="113">
        <f>'ІІ. Розр. з бюджетом'!E24</f>
        <v>0</v>
      </c>
      <c r="F99" s="113">
        <f>'ІІ. Розр. з бюджетом'!F24</f>
        <v>0</v>
      </c>
      <c r="G99" s="113"/>
      <c r="H99" s="171" t="e">
        <f t="shared" si="3"/>
        <v>#DIV/0!</v>
      </c>
    </row>
    <row r="100" spans="1:8" s="5" customFormat="1" ht="37.5">
      <c r="A100" s="47" t="s">
        <v>367</v>
      </c>
      <c r="B100" s="7">
        <v>2115</v>
      </c>
      <c r="C100" s="113">
        <f>'ІІ. Розр. з бюджетом'!C25</f>
        <v>0</v>
      </c>
      <c r="D100" s="113">
        <f>'ІІ. Розр. з бюджетом'!D25</f>
        <v>0</v>
      </c>
      <c r="E100" s="113">
        <f>'ІІ. Розр. з бюджетом'!E25</f>
        <v>0</v>
      </c>
      <c r="F100" s="113">
        <f>'ІІ. Розр. з бюджетом'!F25</f>
        <v>0</v>
      </c>
      <c r="G100" s="113"/>
      <c r="H100" s="171" t="e">
        <f t="shared" si="3"/>
        <v>#DIV/0!</v>
      </c>
    </row>
    <row r="101" spans="1:8" s="5" customFormat="1">
      <c r="A101" s="47" t="s">
        <v>91</v>
      </c>
      <c r="B101" s="7">
        <v>2116</v>
      </c>
      <c r="C101" s="113">
        <f>'ІІ. Розр. з бюджетом'!C26</f>
        <v>0</v>
      </c>
      <c r="D101" s="113">
        <f>'ІІ. Розр. з бюджетом'!D26</f>
        <v>0</v>
      </c>
      <c r="E101" s="113">
        <f>'ІІ. Розр. з бюджетом'!E26</f>
        <v>0</v>
      </c>
      <c r="F101" s="113">
        <f>'ІІ. Розр. з бюджетом'!F26</f>
        <v>0</v>
      </c>
      <c r="G101" s="113"/>
      <c r="H101" s="171" t="e">
        <f t="shared" si="3"/>
        <v>#DIV/0!</v>
      </c>
    </row>
    <row r="102" spans="1:8" s="5" customFormat="1">
      <c r="A102" s="47" t="s">
        <v>387</v>
      </c>
      <c r="B102" s="7">
        <v>2117</v>
      </c>
      <c r="C102" s="113">
        <f>'ІІ. Розр. з бюджетом'!C27</f>
        <v>0</v>
      </c>
      <c r="D102" s="113">
        <f>'ІІ. Розр. з бюджетом'!D27</f>
        <v>0</v>
      </c>
      <c r="E102" s="113">
        <f>'ІІ. Розр. з бюджетом'!E27</f>
        <v>0</v>
      </c>
      <c r="F102" s="113">
        <f>'ІІ. Розр. з бюджетом'!F27</f>
        <v>0</v>
      </c>
      <c r="G102" s="113"/>
      <c r="H102" s="171" t="e">
        <f t="shared" si="3"/>
        <v>#DIV/0!</v>
      </c>
    </row>
    <row r="103" spans="1:8" s="5" customFormat="1" ht="21.75" customHeight="1">
      <c r="A103" s="72" t="s">
        <v>368</v>
      </c>
      <c r="B103" s="53">
        <v>2120</v>
      </c>
      <c r="C103" s="143">
        <v>452</v>
      </c>
      <c r="D103" s="143">
        <f>'ІІ. Розр. з бюджетом'!D30</f>
        <v>168</v>
      </c>
      <c r="E103" s="143">
        <f>'ІІ. Розр. з бюджетом'!E30</f>
        <v>63</v>
      </c>
      <c r="F103" s="143">
        <f>'ІІ. Розр. з бюджетом'!F30</f>
        <v>8</v>
      </c>
      <c r="G103" s="123">
        <f t="shared" si="4"/>
        <v>-55</v>
      </c>
      <c r="H103" s="172">
        <f t="shared" si="3"/>
        <v>12.698412698412698</v>
      </c>
    </row>
    <row r="104" spans="1:8" s="5" customFormat="1" ht="37.5">
      <c r="A104" s="72" t="s">
        <v>369</v>
      </c>
      <c r="B104" s="53">
        <v>2130</v>
      </c>
      <c r="C104" s="143">
        <f>'ІІ. Розр. з бюджетом'!C35</f>
        <v>522</v>
      </c>
      <c r="D104" s="143">
        <f>'ІІ. Розр. з бюджетом'!D35</f>
        <v>266</v>
      </c>
      <c r="E104" s="143">
        <f>'ІІ. Розр. з бюджетом'!E35</f>
        <v>107.5</v>
      </c>
      <c r="F104" s="143">
        <f>'ІІ. Розр. з бюджетом'!F35</f>
        <v>16</v>
      </c>
      <c r="G104" s="123">
        <f t="shared" si="4"/>
        <v>-91.5</v>
      </c>
      <c r="H104" s="172">
        <f t="shared" si="3"/>
        <v>14.883720930232558</v>
      </c>
    </row>
    <row r="105" spans="1:8" s="5" customFormat="1" ht="60.75" customHeight="1">
      <c r="A105" s="88" t="s">
        <v>388</v>
      </c>
      <c r="B105" s="7">
        <v>2131</v>
      </c>
      <c r="C105" s="121">
        <f>'ІІ. Розр. з бюджетом'!C36</f>
        <v>0</v>
      </c>
      <c r="D105" s="121">
        <f>'ІІ. Розр. з бюджетом'!D36</f>
        <v>0</v>
      </c>
      <c r="E105" s="121">
        <f>'ІІ. Розр. з бюджетом'!E36</f>
        <v>0</v>
      </c>
      <c r="F105" s="121">
        <f>'ІІ. Розр. з бюджетом'!F36</f>
        <v>0</v>
      </c>
      <c r="G105" s="113">
        <f t="shared" si="4"/>
        <v>0</v>
      </c>
      <c r="H105" s="171" t="e">
        <f t="shared" si="3"/>
        <v>#DIV/0!</v>
      </c>
    </row>
    <row r="106" spans="1:8" s="5" customFormat="1" ht="19.5" customHeight="1">
      <c r="A106" s="88" t="s">
        <v>370</v>
      </c>
      <c r="B106" s="7">
        <v>2133</v>
      </c>
      <c r="C106" s="121">
        <f>'ІІ. Розр. з бюджетом'!C38</f>
        <v>485</v>
      </c>
      <c r="D106" s="121">
        <f>'ІІ. Розр. з бюджетом'!D38</f>
        <v>244</v>
      </c>
      <c r="E106" s="121">
        <f>'ІІ. Розр. з бюджетом'!E38</f>
        <v>101</v>
      </c>
      <c r="F106" s="121">
        <f>'ІІ. Розр. з бюджетом'!F38</f>
        <v>13</v>
      </c>
      <c r="G106" s="113">
        <f t="shared" si="4"/>
        <v>-88</v>
      </c>
      <c r="H106" s="171">
        <f t="shared" si="3"/>
        <v>12.871287128712872</v>
      </c>
    </row>
    <row r="107" spans="1:8" s="5" customFormat="1" ht="22.5" customHeight="1" thickBot="1">
      <c r="A107" s="87" t="s">
        <v>371</v>
      </c>
      <c r="B107" s="7">
        <v>2200</v>
      </c>
      <c r="C107" s="143">
        <f>'ІІ. Розр. з бюджетом'!C43</f>
        <v>1096</v>
      </c>
      <c r="D107" s="143">
        <f>'ІІ. Розр. з бюджетом'!D43</f>
        <v>558</v>
      </c>
      <c r="E107" s="143">
        <f>'ІІ. Розр. з бюджетом'!E43</f>
        <v>211</v>
      </c>
      <c r="F107" s="143">
        <f>'ІІ. Розр. з бюджетом'!F43</f>
        <v>27</v>
      </c>
      <c r="G107" s="123"/>
      <c r="H107" s="172">
        <f t="shared" si="3"/>
        <v>12.796208530805686</v>
      </c>
    </row>
    <row r="108" spans="1:8" s="5" customFormat="1" ht="19.5" thickBot="1">
      <c r="A108" s="204" t="s">
        <v>302</v>
      </c>
      <c r="B108" s="205"/>
      <c r="C108" s="205"/>
      <c r="D108" s="205"/>
      <c r="E108" s="205"/>
      <c r="F108" s="205"/>
      <c r="G108" s="205"/>
      <c r="H108" s="206"/>
    </row>
    <row r="109" spans="1:8" s="5" customFormat="1" ht="20.100000000000001" customHeight="1">
      <c r="A109" s="129" t="s">
        <v>299</v>
      </c>
      <c r="B109" s="9">
        <v>3405</v>
      </c>
      <c r="C109" s="143">
        <f>'ІІІ. Рух грош. коштів'!C70</f>
        <v>101</v>
      </c>
      <c r="D109" s="143">
        <f>'ІІІ. Рух грош. коштів'!D70</f>
        <v>49</v>
      </c>
      <c r="E109" s="143">
        <f>'ІІІ. Рух грош. коштів'!E70</f>
        <v>294</v>
      </c>
      <c r="F109" s="143">
        <f>'ІІІ. Рух грош. коштів'!F70</f>
        <v>55</v>
      </c>
      <c r="G109" s="123">
        <f t="shared" ref="G109:G115" si="5">F109-E109</f>
        <v>-239</v>
      </c>
      <c r="H109" s="172">
        <f t="shared" si="3"/>
        <v>18.707482993197281</v>
      </c>
    </row>
    <row r="110" spans="1:8" s="5" customFormat="1" ht="20.100000000000001" customHeight="1">
      <c r="A110" s="88" t="s">
        <v>361</v>
      </c>
      <c r="B110" s="149">
        <v>3030</v>
      </c>
      <c r="C110" s="121">
        <f>'ІІІ. Рух грош. коштів'!C11</f>
        <v>3</v>
      </c>
      <c r="D110" s="121">
        <f>'ІІІ. Рух грош. коштів'!D11</f>
        <v>32</v>
      </c>
      <c r="E110" s="121">
        <f>'ІІІ. Рух грош. коштів'!E11</f>
        <v>0</v>
      </c>
      <c r="F110" s="121">
        <f>'ІІІ. Рух грош. коштів'!F11</f>
        <v>3</v>
      </c>
      <c r="G110" s="123"/>
      <c r="H110" s="171" t="e">
        <f t="shared" si="3"/>
        <v>#DIV/0!</v>
      </c>
    </row>
    <row r="111" spans="1:8" s="5" customFormat="1">
      <c r="A111" s="88" t="s">
        <v>291</v>
      </c>
      <c r="B111" s="149">
        <v>3195</v>
      </c>
      <c r="C111" s="121">
        <f>'ІІІ. Рух грош. коштів'!C38</f>
        <v>-80</v>
      </c>
      <c r="D111" s="121">
        <f>'ІІІ. Рух грош. коштів'!D38</f>
        <v>9</v>
      </c>
      <c r="E111" s="121">
        <f>'ІІІ. Рух грош. коштів'!E38</f>
        <v>38.599999999999909</v>
      </c>
      <c r="F111" s="121">
        <f>'ІІІ. Рух грош. коштів'!F38</f>
        <v>3</v>
      </c>
      <c r="G111" s="113">
        <f t="shared" si="5"/>
        <v>-35.599999999999909</v>
      </c>
      <c r="H111" s="171">
        <f t="shared" si="3"/>
        <v>7.7720207253886189</v>
      </c>
    </row>
    <row r="112" spans="1:8">
      <c r="A112" s="88" t="s">
        <v>122</v>
      </c>
      <c r="B112" s="149">
        <v>3295</v>
      </c>
      <c r="C112" s="121">
        <f>'ІІІ. Рух грош. коштів'!C51</f>
        <v>0</v>
      </c>
      <c r="D112" s="121">
        <f>'ІІІ. Рух грош. коштів'!D51</f>
        <v>0</v>
      </c>
      <c r="E112" s="121">
        <f>'ІІІ. Рух грош. коштів'!E51</f>
        <v>0</v>
      </c>
      <c r="F112" s="121">
        <f>'ІІІ. Рух грош. коштів'!F51</f>
        <v>0</v>
      </c>
      <c r="G112" s="113">
        <f t="shared" si="5"/>
        <v>0</v>
      </c>
      <c r="H112" s="171" t="e">
        <f t="shared" si="3"/>
        <v>#DIV/0!</v>
      </c>
    </row>
    <row r="113" spans="1:8" s="5" customFormat="1">
      <c r="A113" s="88" t="s">
        <v>301</v>
      </c>
      <c r="B113" s="9">
        <v>3395</v>
      </c>
      <c r="C113" s="121">
        <f>'ІІІ. Рух грош. коштів'!C68</f>
        <v>0</v>
      </c>
      <c r="D113" s="121">
        <f>'ІІІ. Рух грош. коштів'!D68</f>
        <v>0</v>
      </c>
      <c r="E113" s="121">
        <f>'ІІІ. Рух грош. коштів'!E68</f>
        <v>0</v>
      </c>
      <c r="F113" s="121">
        <f>'ІІІ. Рух грош. коштів'!F68</f>
        <v>0</v>
      </c>
      <c r="G113" s="113">
        <f t="shared" si="5"/>
        <v>0</v>
      </c>
      <c r="H113" s="171" t="e">
        <f t="shared" si="3"/>
        <v>#DIV/0!</v>
      </c>
    </row>
    <row r="114" spans="1:8" s="5" customFormat="1">
      <c r="A114" s="88" t="s">
        <v>125</v>
      </c>
      <c r="B114" s="9">
        <v>3410</v>
      </c>
      <c r="C114" s="121">
        <f>'ІІІ. Рух грош. коштів'!C71</f>
        <v>0</v>
      </c>
      <c r="D114" s="121">
        <f>'ІІІ. Рух грош. коштів'!D71</f>
        <v>0</v>
      </c>
      <c r="E114" s="121">
        <f>'ІІІ. Рух грош. коштів'!E71</f>
        <v>0</v>
      </c>
      <c r="F114" s="121">
        <f>'ІІІ. Рух грош. коштів'!F71</f>
        <v>0</v>
      </c>
      <c r="G114" s="113">
        <f t="shared" si="5"/>
        <v>0</v>
      </c>
      <c r="H114" s="171" t="e">
        <f t="shared" si="3"/>
        <v>#DIV/0!</v>
      </c>
    </row>
    <row r="115" spans="1:8" s="5" customFormat="1" ht="19.5" thickBot="1">
      <c r="A115" s="130" t="s">
        <v>300</v>
      </c>
      <c r="B115" s="9">
        <v>3415</v>
      </c>
      <c r="C115" s="122">
        <f>SUM(C109,C111:C114)</f>
        <v>21</v>
      </c>
      <c r="D115" s="122">
        <f>SUM(D109,D111:D114)</f>
        <v>58</v>
      </c>
      <c r="E115" s="122">
        <f>SUM(E109,E111:E114)</f>
        <v>332.59999999999991</v>
      </c>
      <c r="F115" s="122">
        <f>SUM(F109,F111:F114)</f>
        <v>58</v>
      </c>
      <c r="G115" s="123">
        <f t="shared" si="5"/>
        <v>-274.59999999999991</v>
      </c>
      <c r="H115" s="172">
        <f t="shared" si="3"/>
        <v>17.43836440168371</v>
      </c>
    </row>
    <row r="116" spans="1:8" s="5" customFormat="1" ht="19.5" thickBot="1">
      <c r="A116" s="207" t="s">
        <v>303</v>
      </c>
      <c r="B116" s="208"/>
      <c r="C116" s="208"/>
      <c r="D116" s="208"/>
      <c r="E116" s="208"/>
      <c r="F116" s="208"/>
      <c r="G116" s="208"/>
      <c r="H116" s="209"/>
    </row>
    <row r="117" spans="1:8" s="5" customFormat="1" ht="20.100000000000001" customHeight="1">
      <c r="A117" s="129" t="s">
        <v>247</v>
      </c>
      <c r="B117" s="131">
        <v>4000</v>
      </c>
      <c r="C117" s="132">
        <f>SUM(C118:C123)</f>
        <v>5</v>
      </c>
      <c r="D117" s="132">
        <f>SUM(D118:D123)</f>
        <v>0</v>
      </c>
      <c r="E117" s="132">
        <f>SUM(E118:E123)</f>
        <v>6</v>
      </c>
      <c r="F117" s="132">
        <f>SUM(F118:F123)</f>
        <v>0</v>
      </c>
      <c r="G117" s="123">
        <f t="shared" ref="G117:G123" si="6">F117-E117</f>
        <v>-6</v>
      </c>
      <c r="H117" s="172">
        <f t="shared" si="3"/>
        <v>0</v>
      </c>
    </row>
    <row r="118" spans="1:8" s="5" customFormat="1" ht="20.100000000000001" customHeight="1">
      <c r="A118" s="8" t="s">
        <v>1</v>
      </c>
      <c r="B118" s="67" t="s">
        <v>151</v>
      </c>
      <c r="C118" s="121">
        <f>'IV. Кап. інвестиції'!C7</f>
        <v>0</v>
      </c>
      <c r="D118" s="121">
        <f>'IV. Кап. інвестиції'!D7</f>
        <v>0</v>
      </c>
      <c r="E118" s="121">
        <f>'IV. Кап. інвестиції'!E7</f>
        <v>0</v>
      </c>
      <c r="F118" s="121">
        <f>'IV. Кап. інвестиції'!F7</f>
        <v>0</v>
      </c>
      <c r="G118" s="113">
        <f t="shared" si="6"/>
        <v>0</v>
      </c>
      <c r="H118" s="171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1">
        <f>'IV. Кап. інвестиції'!C8</f>
        <v>0</v>
      </c>
      <c r="D119" s="121">
        <f>'IV. Кап. інвестиції'!D8</f>
        <v>0</v>
      </c>
      <c r="E119" s="121">
        <f>'IV. Кап. інвестиції'!E8</f>
        <v>0</v>
      </c>
      <c r="F119" s="121">
        <f>'IV. Кап. інвестиції'!F8</f>
        <v>0</v>
      </c>
      <c r="G119" s="113">
        <f t="shared" si="6"/>
        <v>0</v>
      </c>
      <c r="H119" s="171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1">
        <f>'IV. Кап. інвестиції'!C9</f>
        <v>0</v>
      </c>
      <c r="D120" s="121">
        <f>'IV. Кап. інвестиції'!D9</f>
        <v>0</v>
      </c>
      <c r="E120" s="121">
        <f>'IV. Кап. інвестиції'!E9</f>
        <v>0</v>
      </c>
      <c r="F120" s="121">
        <f>'IV. Кап. інвестиції'!F9</f>
        <v>0</v>
      </c>
      <c r="G120" s="113">
        <f t="shared" si="6"/>
        <v>0</v>
      </c>
      <c r="H120" s="171" t="e">
        <f t="shared" si="3"/>
        <v>#DIV/0!</v>
      </c>
    </row>
    <row r="121" spans="1:8" s="5" customFormat="1">
      <c r="A121" s="8" t="s">
        <v>3</v>
      </c>
      <c r="B121" s="66">
        <v>4040</v>
      </c>
      <c r="C121" s="121">
        <f>'IV. Кап. інвестиції'!C10</f>
        <v>0</v>
      </c>
      <c r="D121" s="121">
        <f>'IV. Кап. інвестиції'!D10</f>
        <v>0</v>
      </c>
      <c r="E121" s="121">
        <f>'IV. Кап. інвестиції'!E10</f>
        <v>0</v>
      </c>
      <c r="F121" s="121">
        <f>'IV. Кап. інвестиції'!F10</f>
        <v>0</v>
      </c>
      <c r="G121" s="113">
        <f t="shared" si="6"/>
        <v>0</v>
      </c>
      <c r="H121" s="171" t="e">
        <f t="shared" si="3"/>
        <v>#DIV/0!</v>
      </c>
    </row>
    <row r="122" spans="1:8" s="5" customFormat="1" ht="37.5">
      <c r="A122" s="8" t="s">
        <v>63</v>
      </c>
      <c r="B122" s="67">
        <v>4050</v>
      </c>
      <c r="C122" s="121">
        <f>'IV. Кап. інвестиції'!C11</f>
        <v>5</v>
      </c>
      <c r="D122" s="121">
        <f>'IV. Кап. інвестиції'!D11</f>
        <v>0</v>
      </c>
      <c r="E122" s="121">
        <f>'IV. Кап. інвестиції'!E11</f>
        <v>6</v>
      </c>
      <c r="F122" s="121">
        <f>'IV. Кап. інвестиції'!F11</f>
        <v>0</v>
      </c>
      <c r="G122" s="113"/>
      <c r="H122" s="171">
        <f t="shared" si="3"/>
        <v>0</v>
      </c>
    </row>
    <row r="123" spans="1:8" s="5" customFormat="1">
      <c r="A123" s="8" t="s">
        <v>258</v>
      </c>
      <c r="B123" s="67">
        <v>4060</v>
      </c>
      <c r="C123" s="121">
        <f>'IV. Кап. інвестиції'!C12</f>
        <v>0</v>
      </c>
      <c r="D123" s="121">
        <f>'IV. Кап. інвестиції'!D12</f>
        <v>0</v>
      </c>
      <c r="E123" s="121">
        <f>'IV. Кап. інвестиції'!E12</f>
        <v>0</v>
      </c>
      <c r="F123" s="121">
        <f>'IV. Кап. інвестиції'!F12</f>
        <v>0</v>
      </c>
      <c r="G123" s="113">
        <f t="shared" si="6"/>
        <v>0</v>
      </c>
      <c r="H123" s="171" t="e">
        <f t="shared" si="3"/>
        <v>#DIV/0!</v>
      </c>
    </row>
    <row r="124" spans="1:8" s="5" customFormat="1" ht="20.100000000000001" customHeight="1">
      <c r="A124" s="87" t="s">
        <v>248</v>
      </c>
      <c r="B124" s="131">
        <v>4000</v>
      </c>
      <c r="C124" s="122">
        <f>SUM(C125:C128)</f>
        <v>0</v>
      </c>
      <c r="D124" s="122">
        <f>SUM(D125:D128)</f>
        <v>0</v>
      </c>
      <c r="E124" s="122">
        <f>SUM(E125:E128)</f>
        <v>0</v>
      </c>
      <c r="F124" s="122">
        <f>SUM(F125:F128)</f>
        <v>0</v>
      </c>
      <c r="G124" s="123">
        <f>F124-E124</f>
        <v>0</v>
      </c>
      <c r="H124" s="172" t="e">
        <f t="shared" si="3"/>
        <v>#DIV/0!</v>
      </c>
    </row>
    <row r="125" spans="1:8" s="5" customFormat="1" ht="20.100000000000001" customHeight="1">
      <c r="A125" s="47" t="s">
        <v>389</v>
      </c>
      <c r="B125" s="133" t="s">
        <v>249</v>
      </c>
      <c r="C125" s="191"/>
      <c r="D125" s="191"/>
      <c r="E125" s="121">
        <f>'6.2. Інша інфо_2'!M36</f>
        <v>0</v>
      </c>
      <c r="F125" s="121">
        <f>'6.2. Інша інфо_2'!N36</f>
        <v>0</v>
      </c>
      <c r="G125" s="113">
        <f>F125-E125</f>
        <v>0</v>
      </c>
      <c r="H125" s="171" t="e">
        <f t="shared" si="3"/>
        <v>#DIV/0!</v>
      </c>
    </row>
    <row r="126" spans="1:8" s="5" customFormat="1" ht="20.100000000000001" customHeight="1">
      <c r="A126" s="47" t="s">
        <v>390</v>
      </c>
      <c r="B126" s="133" t="s">
        <v>250</v>
      </c>
      <c r="C126" s="191"/>
      <c r="D126" s="191"/>
      <c r="E126" s="121">
        <f>'6.2. Інша інфо_2'!Q36</f>
        <v>0</v>
      </c>
      <c r="F126" s="121">
        <f>'6.2. Інша інфо_2'!R36</f>
        <v>0</v>
      </c>
      <c r="G126" s="113">
        <f>F126-E126</f>
        <v>0</v>
      </c>
      <c r="H126" s="171" t="e">
        <f t="shared" si="3"/>
        <v>#DIV/0!</v>
      </c>
    </row>
    <row r="127" spans="1:8" s="5" customFormat="1" ht="20.100000000000001" customHeight="1">
      <c r="A127" s="47" t="s">
        <v>204</v>
      </c>
      <c r="B127" s="133" t="s">
        <v>251</v>
      </c>
      <c r="C127" s="191"/>
      <c r="D127" s="191"/>
      <c r="E127" s="121">
        <f>'6.2. Інша інфо_2'!U36</f>
        <v>0</v>
      </c>
      <c r="F127" s="121">
        <f>'6.2. Інша інфо_2'!V36</f>
        <v>0</v>
      </c>
      <c r="G127" s="113">
        <f>F127-E127</f>
        <v>0</v>
      </c>
      <c r="H127" s="171" t="e">
        <f t="shared" si="3"/>
        <v>#DIV/0!</v>
      </c>
    </row>
    <row r="128" spans="1:8" s="5" customFormat="1" ht="20.100000000000001" customHeight="1" thickBot="1">
      <c r="A128" s="153" t="s">
        <v>391</v>
      </c>
      <c r="B128" s="154" t="s">
        <v>252</v>
      </c>
      <c r="C128" s="192"/>
      <c r="D128" s="192"/>
      <c r="E128" s="128">
        <f>'6.2. Інша інфо_2'!Y36</f>
        <v>0</v>
      </c>
      <c r="F128" s="128">
        <f>'6.2. Інша інфо_2'!Z36</f>
        <v>0</v>
      </c>
      <c r="G128" s="128">
        <f>F128-E128</f>
        <v>0</v>
      </c>
      <c r="H128" s="187" t="e">
        <f t="shared" si="3"/>
        <v>#DIV/0!</v>
      </c>
    </row>
    <row r="129" spans="1:8" s="5" customFormat="1" ht="19.5" thickBot="1">
      <c r="A129" s="215" t="s">
        <v>147</v>
      </c>
      <c r="B129" s="216"/>
      <c r="C129" s="216"/>
      <c r="D129" s="216"/>
      <c r="E129" s="216"/>
      <c r="F129" s="216"/>
      <c r="G129" s="216"/>
      <c r="H129" s="217"/>
    </row>
    <row r="130" spans="1:8" s="5" customFormat="1">
      <c r="A130" s="134" t="s">
        <v>334</v>
      </c>
      <c r="B130" s="135">
        <v>5040</v>
      </c>
      <c r="C130" s="178">
        <f>(C66/C34)*100</f>
        <v>-0.99689853788214444</v>
      </c>
      <c r="D130" s="178">
        <f>(D66/D34)*100</f>
        <v>-7.3781291172595518</v>
      </c>
      <c r="E130" s="178">
        <f>(E66/E34)*100</f>
        <v>0.10810810810810811</v>
      </c>
      <c r="F130" s="178">
        <f>(F66/F34)*100</f>
        <v>-5.6619483763530392</v>
      </c>
      <c r="G130" s="125">
        <f>F130-E130</f>
        <v>-5.7700564844611471</v>
      </c>
      <c r="H130" s="171">
        <f t="shared" si="3"/>
        <v>-5237.3022481265607</v>
      </c>
    </row>
    <row r="131" spans="1:8" s="5" customFormat="1">
      <c r="A131" s="134" t="s">
        <v>335</v>
      </c>
      <c r="B131" s="135">
        <v>5020</v>
      </c>
      <c r="C131" s="178">
        <f>(C66/C142)*100</f>
        <v>-6.0040026684456311</v>
      </c>
      <c r="D131" s="178">
        <f>(D66/D142)*100</f>
        <v>-17.937219730941703</v>
      </c>
      <c r="E131" s="178">
        <f>(E66/E142)*100</f>
        <v>0.12812299807815503</v>
      </c>
      <c r="F131" s="178">
        <f>(F66/F142)*100</f>
        <v>-4.356181934657271</v>
      </c>
      <c r="G131" s="125">
        <f>F131-E131</f>
        <v>-4.4843049327354256</v>
      </c>
      <c r="H131" s="171">
        <f t="shared" si="3"/>
        <v>-3400</v>
      </c>
    </row>
    <row r="132" spans="1:8" s="5" customFormat="1">
      <c r="A132" s="88" t="s">
        <v>336</v>
      </c>
      <c r="B132" s="6">
        <v>5030</v>
      </c>
      <c r="C132" s="125">
        <f>(C66/C148)*100</f>
        <v>24.064171122994651</v>
      </c>
      <c r="D132" s="125">
        <f>(D66/D148)*100</f>
        <v>46.901172529313236</v>
      </c>
      <c r="E132" s="125">
        <f>(E66/E148)*100</f>
        <v>-0.33500837520938026</v>
      </c>
      <c r="F132" s="125">
        <f>(F66/F148)*100</f>
        <v>11.390284757118927</v>
      </c>
      <c r="G132" s="125">
        <f>F132-E132</f>
        <v>11.725293132328307</v>
      </c>
      <c r="H132" s="171">
        <f t="shared" si="3"/>
        <v>-3399.9999999999991</v>
      </c>
    </row>
    <row r="133" spans="1:8" s="5" customFormat="1">
      <c r="A133" s="136" t="s">
        <v>155</v>
      </c>
      <c r="B133" s="137">
        <v>5110</v>
      </c>
      <c r="C133" s="179">
        <f>C148/C145</f>
        <v>-0.19967965830218901</v>
      </c>
      <c r="D133" s="179">
        <f>D148/D145</f>
        <v>-0.27664504170528265</v>
      </c>
      <c r="E133" s="179">
        <f>E148/E145</f>
        <v>-0.27664504170528265</v>
      </c>
      <c r="F133" s="179">
        <f>F148/F145</f>
        <v>-0.27664504170528265</v>
      </c>
      <c r="G133" s="125">
        <f>F133-E133</f>
        <v>0</v>
      </c>
      <c r="H133" s="171">
        <f t="shared" si="3"/>
        <v>100</v>
      </c>
    </row>
    <row r="134" spans="1:8" s="5" customFormat="1" ht="21.75" customHeight="1" thickBot="1">
      <c r="A134" s="188" t="s">
        <v>337</v>
      </c>
      <c r="B134" s="189">
        <v>5220</v>
      </c>
      <c r="C134" s="190">
        <f>C139/C138</f>
        <v>0.69512195121951215</v>
      </c>
      <c r="D134" s="190">
        <f>D139/D138</f>
        <v>0.83168316831683164</v>
      </c>
      <c r="E134" s="190">
        <f>E139/E138</f>
        <v>0.83168316831683164</v>
      </c>
      <c r="F134" s="190">
        <f>F139/F138</f>
        <v>0.83168316831683164</v>
      </c>
      <c r="G134" s="190">
        <f>F134-E134</f>
        <v>0</v>
      </c>
      <c r="H134" s="187">
        <f t="shared" si="3"/>
        <v>100</v>
      </c>
    </row>
    <row r="135" spans="1:8" s="5" customFormat="1" ht="19.5" thickBot="1">
      <c r="A135" s="204" t="s">
        <v>304</v>
      </c>
      <c r="B135" s="205"/>
      <c r="C135" s="205"/>
      <c r="D135" s="205"/>
      <c r="E135" s="205"/>
      <c r="F135" s="205"/>
      <c r="G135" s="205"/>
      <c r="H135" s="206"/>
    </row>
    <row r="136" spans="1:8" s="5" customFormat="1" ht="20.100000000000001" customHeight="1">
      <c r="A136" s="134" t="s">
        <v>327</v>
      </c>
      <c r="B136" s="135">
        <v>6000</v>
      </c>
      <c r="C136" s="191">
        <v>25</v>
      </c>
      <c r="D136" s="191">
        <v>17</v>
      </c>
      <c r="E136" s="191">
        <v>17</v>
      </c>
      <c r="F136" s="191">
        <v>17</v>
      </c>
      <c r="G136" s="113">
        <f>D136-C136</f>
        <v>-8</v>
      </c>
      <c r="H136" s="171">
        <f>(D136/C136)*100</f>
        <v>68</v>
      </c>
    </row>
    <row r="137" spans="1:8" s="5" customFormat="1" ht="20.100000000000001" customHeight="1">
      <c r="A137" s="134" t="s">
        <v>328</v>
      </c>
      <c r="B137" s="135">
        <v>6001</v>
      </c>
      <c r="C137" s="162">
        <v>25</v>
      </c>
      <c r="D137" s="162">
        <f>D138-D139</f>
        <v>17</v>
      </c>
      <c r="E137" s="162">
        <f>E138-E139</f>
        <v>17</v>
      </c>
      <c r="F137" s="162">
        <v>17</v>
      </c>
      <c r="G137" s="113">
        <f t="shared" ref="G137:G148" si="7">D137-C137</f>
        <v>-8</v>
      </c>
      <c r="H137" s="171">
        <f t="shared" ref="H137:H148" si="8">(D137/C137)*100</f>
        <v>68</v>
      </c>
    </row>
    <row r="138" spans="1:8" s="5" customFormat="1" ht="20.100000000000001" customHeight="1">
      <c r="A138" s="134" t="s">
        <v>329</v>
      </c>
      <c r="B138" s="135">
        <v>6002</v>
      </c>
      <c r="C138" s="191">
        <v>82</v>
      </c>
      <c r="D138" s="191">
        <v>101</v>
      </c>
      <c r="E138" s="191">
        <v>101</v>
      </c>
      <c r="F138" s="191">
        <v>101</v>
      </c>
      <c r="G138" s="113">
        <f t="shared" si="7"/>
        <v>19</v>
      </c>
      <c r="H138" s="171">
        <f t="shared" si="8"/>
        <v>123.17073170731707</v>
      </c>
    </row>
    <row r="139" spans="1:8" s="5" customFormat="1" ht="20.100000000000001" customHeight="1">
      <c r="A139" s="134" t="s">
        <v>330</v>
      </c>
      <c r="B139" s="135">
        <v>6003</v>
      </c>
      <c r="C139" s="191">
        <v>57</v>
      </c>
      <c r="D139" s="191">
        <v>84</v>
      </c>
      <c r="E139" s="191">
        <v>84</v>
      </c>
      <c r="F139" s="191">
        <v>84</v>
      </c>
      <c r="G139" s="113">
        <f t="shared" si="7"/>
        <v>27</v>
      </c>
      <c r="H139" s="171">
        <f t="shared" si="8"/>
        <v>147.36842105263156</v>
      </c>
    </row>
    <row r="140" spans="1:8" s="5" customFormat="1" ht="20.100000000000001" customHeight="1">
      <c r="A140" s="88" t="s">
        <v>331</v>
      </c>
      <c r="B140" s="6">
        <v>6010</v>
      </c>
      <c r="C140" s="191">
        <v>1474</v>
      </c>
      <c r="D140" s="191">
        <v>1544</v>
      </c>
      <c r="E140" s="191">
        <v>1544</v>
      </c>
      <c r="F140" s="191">
        <v>1544</v>
      </c>
      <c r="G140" s="113">
        <f t="shared" si="7"/>
        <v>70</v>
      </c>
      <c r="H140" s="171">
        <f t="shared" si="8"/>
        <v>104.74898236092265</v>
      </c>
    </row>
    <row r="141" spans="1:8" s="5" customFormat="1">
      <c r="A141" s="88" t="s">
        <v>332</v>
      </c>
      <c r="B141" s="6">
        <v>6011</v>
      </c>
      <c r="C141" s="191">
        <v>21</v>
      </c>
      <c r="D141" s="191">
        <v>58</v>
      </c>
      <c r="E141" s="191">
        <v>58</v>
      </c>
      <c r="F141" s="191">
        <v>58</v>
      </c>
      <c r="G141" s="113">
        <f t="shared" si="7"/>
        <v>37</v>
      </c>
      <c r="H141" s="171">
        <f t="shared" si="8"/>
        <v>276.1904761904762</v>
      </c>
    </row>
    <row r="142" spans="1:8" s="5" customFormat="1" ht="20.100000000000001" customHeight="1">
      <c r="A142" s="87" t="s">
        <v>187</v>
      </c>
      <c r="B142" s="6">
        <v>6020</v>
      </c>
      <c r="C142" s="193">
        <f>C136+C140</f>
        <v>1499</v>
      </c>
      <c r="D142" s="193">
        <f>D136+D140</f>
        <v>1561</v>
      </c>
      <c r="E142" s="193">
        <v>1561</v>
      </c>
      <c r="F142" s="193">
        <f>F136+F140</f>
        <v>1561</v>
      </c>
      <c r="G142" s="123">
        <f t="shared" si="7"/>
        <v>62</v>
      </c>
      <c r="H142" s="172">
        <f t="shared" si="8"/>
        <v>104.13609072715144</v>
      </c>
    </row>
    <row r="143" spans="1:8" s="5" customFormat="1" ht="20.100000000000001" customHeight="1">
      <c r="A143" s="88" t="s">
        <v>126</v>
      </c>
      <c r="B143" s="6">
        <v>6030</v>
      </c>
      <c r="C143" s="191"/>
      <c r="D143" s="191"/>
      <c r="E143" s="191"/>
      <c r="F143" s="191"/>
      <c r="G143" s="113">
        <f t="shared" si="7"/>
        <v>0</v>
      </c>
      <c r="H143" s="171" t="e">
        <f t="shared" si="8"/>
        <v>#DIV/0!</v>
      </c>
    </row>
    <row r="144" spans="1:8" s="5" customFormat="1" ht="20.100000000000001" customHeight="1">
      <c r="A144" s="88" t="s">
        <v>127</v>
      </c>
      <c r="B144" s="6">
        <v>6040</v>
      </c>
      <c r="C144" s="191">
        <v>1873</v>
      </c>
      <c r="D144" s="191">
        <v>2158</v>
      </c>
      <c r="E144" s="191">
        <v>2158</v>
      </c>
      <c r="F144" s="191">
        <v>2158</v>
      </c>
      <c r="G144" s="113">
        <f t="shared" si="7"/>
        <v>285</v>
      </c>
      <c r="H144" s="171">
        <f t="shared" si="8"/>
        <v>115.21623064602242</v>
      </c>
    </row>
    <row r="145" spans="1:8" s="5" customFormat="1" ht="20.100000000000001" customHeight="1">
      <c r="A145" s="87" t="s">
        <v>188</v>
      </c>
      <c r="B145" s="6">
        <v>6050</v>
      </c>
      <c r="C145" s="166">
        <f>SUM(C143:C144)</f>
        <v>1873</v>
      </c>
      <c r="D145" s="166">
        <f>SUM(D143:D144)</f>
        <v>2158</v>
      </c>
      <c r="E145" s="166">
        <f>SUM(E143:E144)</f>
        <v>2158</v>
      </c>
      <c r="F145" s="166">
        <f>SUM(F143:F144)</f>
        <v>2158</v>
      </c>
      <c r="G145" s="123">
        <f t="shared" si="7"/>
        <v>285</v>
      </c>
      <c r="H145" s="172">
        <f t="shared" si="8"/>
        <v>115.21623064602242</v>
      </c>
    </row>
    <row r="146" spans="1:8" s="5" customFormat="1" ht="20.100000000000001" customHeight="1">
      <c r="A146" s="88" t="s">
        <v>392</v>
      </c>
      <c r="B146" s="6">
        <v>6060</v>
      </c>
      <c r="C146" s="191"/>
      <c r="D146" s="191"/>
      <c r="E146" s="191"/>
      <c r="F146" s="191"/>
      <c r="G146" s="113">
        <f t="shared" si="7"/>
        <v>0</v>
      </c>
      <c r="H146" s="171" t="e">
        <f t="shared" si="8"/>
        <v>#DIV/0!</v>
      </c>
    </row>
    <row r="147" spans="1:8" s="5" customFormat="1">
      <c r="A147" s="88" t="s">
        <v>393</v>
      </c>
      <c r="B147" s="6">
        <v>6070</v>
      </c>
      <c r="C147" s="191"/>
      <c r="D147" s="191"/>
      <c r="E147" s="191"/>
      <c r="F147" s="191"/>
      <c r="G147" s="113">
        <f t="shared" si="7"/>
        <v>0</v>
      </c>
      <c r="H147" s="171" t="e">
        <f t="shared" si="8"/>
        <v>#DIV/0!</v>
      </c>
    </row>
    <row r="148" spans="1:8" s="5" customFormat="1" ht="20.100000000000001" customHeight="1" thickBot="1">
      <c r="A148" s="87" t="s">
        <v>119</v>
      </c>
      <c r="B148" s="6">
        <v>6080</v>
      </c>
      <c r="C148" s="193">
        <f>C142-C145</f>
        <v>-374</v>
      </c>
      <c r="D148" s="193">
        <f>D142-D145</f>
        <v>-597</v>
      </c>
      <c r="E148" s="193">
        <v>-597</v>
      </c>
      <c r="F148" s="193">
        <f>F142-F145</f>
        <v>-597</v>
      </c>
      <c r="G148" s="123">
        <f t="shared" si="7"/>
        <v>-223</v>
      </c>
      <c r="H148" s="172">
        <f t="shared" si="8"/>
        <v>159.62566844919786</v>
      </c>
    </row>
    <row r="149" spans="1:8" s="5" customFormat="1" ht="19.5" thickBot="1">
      <c r="A149" s="207" t="s">
        <v>305</v>
      </c>
      <c r="B149" s="208"/>
      <c r="C149" s="208"/>
      <c r="D149" s="208"/>
      <c r="E149" s="208"/>
      <c r="F149" s="208"/>
      <c r="G149" s="208"/>
      <c r="H149" s="209"/>
    </row>
    <row r="150" spans="1:8" s="5" customFormat="1" ht="20.100000000000001" customHeight="1">
      <c r="A150" s="129" t="s">
        <v>362</v>
      </c>
      <c r="B150" s="138" t="s">
        <v>306</v>
      </c>
      <c r="C150" s="132">
        <f>SUM(C151:C153)</f>
        <v>0</v>
      </c>
      <c r="D150" s="132">
        <f>SUM(D151:D153)</f>
        <v>0</v>
      </c>
      <c r="E150" s="132">
        <f>SUM(E151:E153)</f>
        <v>0</v>
      </c>
      <c r="F150" s="132">
        <f>SUM(F151:F153)</f>
        <v>0</v>
      </c>
      <c r="G150" s="143">
        <f t="shared" ref="G150:G157" si="9">F150-E150</f>
        <v>0</v>
      </c>
      <c r="H150" s="172" t="e">
        <f t="shared" ref="H150:H159" si="10">(F150/E150)*100</f>
        <v>#DIV/0!</v>
      </c>
    </row>
    <row r="151" spans="1:8" s="5" customFormat="1" ht="20.100000000000001" customHeight="1">
      <c r="A151" s="88" t="s">
        <v>394</v>
      </c>
      <c r="B151" s="139" t="s">
        <v>308</v>
      </c>
      <c r="C151" s="194"/>
      <c r="D151" s="194"/>
      <c r="E151" s="121">
        <f>'6.1. Інша інфо_1'!F77</f>
        <v>0</v>
      </c>
      <c r="F151" s="121">
        <f>'6.1. Інша інфо_1'!H77</f>
        <v>0</v>
      </c>
      <c r="G151" s="113">
        <f t="shared" si="9"/>
        <v>0</v>
      </c>
      <c r="H151" s="171" t="e">
        <f t="shared" si="10"/>
        <v>#DIV/0!</v>
      </c>
    </row>
    <row r="152" spans="1:8" s="5" customFormat="1" ht="20.100000000000001" customHeight="1">
      <c r="A152" s="88" t="s">
        <v>395</v>
      </c>
      <c r="B152" s="139" t="s">
        <v>309</v>
      </c>
      <c r="C152" s="194"/>
      <c r="D152" s="194"/>
      <c r="E152" s="121">
        <f>'6.1. Інша інфо_1'!F80</f>
        <v>0</v>
      </c>
      <c r="F152" s="121">
        <f>'6.1. Інша інфо_1'!H80</f>
        <v>0</v>
      </c>
      <c r="G152" s="113">
        <f t="shared" si="9"/>
        <v>0</v>
      </c>
      <c r="H152" s="171" t="e">
        <f t="shared" si="10"/>
        <v>#DIV/0!</v>
      </c>
    </row>
    <row r="153" spans="1:8" s="5" customFormat="1" ht="20.100000000000001" customHeight="1">
      <c r="A153" s="88" t="s">
        <v>396</v>
      </c>
      <c r="B153" s="139" t="s">
        <v>310</v>
      </c>
      <c r="C153" s="194"/>
      <c r="D153" s="194"/>
      <c r="E153" s="121">
        <f>'6.1. Інша інфо_1'!F83</f>
        <v>0</v>
      </c>
      <c r="F153" s="121">
        <f>'6.1. Інша інфо_1'!H83</f>
        <v>0</v>
      </c>
      <c r="G153" s="113">
        <f t="shared" si="9"/>
        <v>0</v>
      </c>
      <c r="H153" s="171" t="e">
        <f t="shared" si="10"/>
        <v>#DIV/0!</v>
      </c>
    </row>
    <row r="154" spans="1:8" s="5" customFormat="1" ht="20.100000000000001" customHeight="1">
      <c r="A154" s="87" t="s">
        <v>363</v>
      </c>
      <c r="B154" s="139" t="s">
        <v>307</v>
      </c>
      <c r="C154" s="122">
        <f>SUM(C155:C157)</f>
        <v>0</v>
      </c>
      <c r="D154" s="122">
        <f>SUM(D155:D157)</f>
        <v>0</v>
      </c>
      <c r="E154" s="122">
        <f>SUM(E155:E157)</f>
        <v>0</v>
      </c>
      <c r="F154" s="122">
        <f>SUM(F155:F157)</f>
        <v>0</v>
      </c>
      <c r="G154" s="123">
        <f t="shared" si="9"/>
        <v>0</v>
      </c>
      <c r="H154" s="172" t="e">
        <f t="shared" si="10"/>
        <v>#DIV/0!</v>
      </c>
    </row>
    <row r="155" spans="1:8" s="5" customFormat="1" ht="20.100000000000001" customHeight="1">
      <c r="A155" s="88" t="s">
        <v>394</v>
      </c>
      <c r="B155" s="139" t="s">
        <v>311</v>
      </c>
      <c r="C155" s="194"/>
      <c r="D155" s="194"/>
      <c r="E155" s="121">
        <f>'6.1. Інша інфо_1'!J77</f>
        <v>0</v>
      </c>
      <c r="F155" s="121">
        <f>'6.1. Інша інфо_1'!L77</f>
        <v>0</v>
      </c>
      <c r="G155" s="113">
        <f t="shared" si="9"/>
        <v>0</v>
      </c>
      <c r="H155" s="171" t="e">
        <f t="shared" si="10"/>
        <v>#DIV/0!</v>
      </c>
    </row>
    <row r="156" spans="1:8" s="5" customFormat="1" ht="20.100000000000001" customHeight="1">
      <c r="A156" s="88" t="s">
        <v>395</v>
      </c>
      <c r="B156" s="139" t="s">
        <v>312</v>
      </c>
      <c r="C156" s="194"/>
      <c r="D156" s="194"/>
      <c r="E156" s="121">
        <f>'6.1. Інша інфо_1'!J80</f>
        <v>0</v>
      </c>
      <c r="F156" s="121">
        <f>'6.1. Інша інфо_1'!L80</f>
        <v>0</v>
      </c>
      <c r="G156" s="113">
        <f t="shared" si="9"/>
        <v>0</v>
      </c>
      <c r="H156" s="171" t="e">
        <f t="shared" si="10"/>
        <v>#DIV/0!</v>
      </c>
    </row>
    <row r="157" spans="1:8" s="5" customFormat="1" ht="20.100000000000001" customHeight="1" thickBot="1">
      <c r="A157" s="136" t="s">
        <v>396</v>
      </c>
      <c r="B157" s="140" t="s">
        <v>313</v>
      </c>
      <c r="C157" s="194"/>
      <c r="D157" s="194"/>
      <c r="E157" s="121">
        <f>'6.1. Інша інфо_1'!J83</f>
        <v>0</v>
      </c>
      <c r="F157" s="121">
        <f>'6.1. Інша інфо_1'!L83</f>
        <v>0</v>
      </c>
      <c r="G157" s="113">
        <f t="shared" si="9"/>
        <v>0</v>
      </c>
      <c r="H157" s="171" t="e">
        <f t="shared" si="10"/>
        <v>#DIV/0!</v>
      </c>
    </row>
    <row r="158" spans="1:8" s="5" customFormat="1" ht="19.5" thickBot="1">
      <c r="A158" s="204" t="s">
        <v>314</v>
      </c>
      <c r="B158" s="205"/>
      <c r="C158" s="205"/>
      <c r="D158" s="205"/>
      <c r="E158" s="205"/>
      <c r="F158" s="205"/>
      <c r="G158" s="205"/>
      <c r="H158" s="206"/>
    </row>
    <row r="159" spans="1:8" s="5" customFormat="1" ht="60.75" customHeight="1">
      <c r="A159" s="87" t="s">
        <v>344</v>
      </c>
      <c r="B159" s="139" t="s">
        <v>315</v>
      </c>
      <c r="C159" s="122">
        <f>SUM(C160:C164)</f>
        <v>26</v>
      </c>
      <c r="D159" s="122"/>
      <c r="E159" s="122">
        <v>27</v>
      </c>
      <c r="F159" s="122">
        <f>SUM(F160:F164)</f>
        <v>22</v>
      </c>
      <c r="G159" s="123">
        <f>F159-E159</f>
        <v>-5</v>
      </c>
      <c r="H159" s="172">
        <f t="shared" si="10"/>
        <v>81.481481481481481</v>
      </c>
    </row>
    <row r="160" spans="1:8" s="5" customFormat="1">
      <c r="A160" s="41" t="s">
        <v>464</v>
      </c>
      <c r="B160" s="139" t="s">
        <v>316</v>
      </c>
      <c r="C160" s="113"/>
      <c r="D160" s="113"/>
      <c r="E160" s="113"/>
      <c r="F160" s="113"/>
      <c r="G160" s="113"/>
      <c r="H160" s="171"/>
    </row>
    <row r="161" spans="1:9" s="5" customFormat="1">
      <c r="A161" s="76" t="s">
        <v>465</v>
      </c>
      <c r="B161" s="139" t="s">
        <v>317</v>
      </c>
      <c r="C161" s="113"/>
      <c r="D161" s="113"/>
      <c r="E161" s="113"/>
      <c r="F161" s="113"/>
      <c r="G161" s="113"/>
      <c r="H161" s="171"/>
    </row>
    <row r="162" spans="1:9" s="5" customFormat="1">
      <c r="A162" s="8" t="s">
        <v>466</v>
      </c>
      <c r="B162" s="139" t="s">
        <v>318</v>
      </c>
      <c r="C162" s="113">
        <v>1</v>
      </c>
      <c r="D162" s="113"/>
      <c r="E162" s="113">
        <f>'6.1. Інша інфо_1'!F14</f>
        <v>1</v>
      </c>
      <c r="F162" s="113">
        <f>'6.1. Інша інфо_1'!I14</f>
        <v>1</v>
      </c>
      <c r="G162" s="113">
        <f>F162-E162</f>
        <v>0</v>
      </c>
      <c r="H162" s="171">
        <f>(F162/E162)*100</f>
        <v>100</v>
      </c>
    </row>
    <row r="163" spans="1:9" s="5" customFormat="1">
      <c r="A163" s="8" t="s">
        <v>199</v>
      </c>
      <c r="B163" s="139" t="s">
        <v>477</v>
      </c>
      <c r="C163" s="113">
        <f>'6.1. Інша інфо_1'!C15</f>
        <v>7</v>
      </c>
      <c r="D163" s="113"/>
      <c r="E163" s="113">
        <f>'6.1. Інша інфо_1'!F15</f>
        <v>7</v>
      </c>
      <c r="F163" s="113">
        <f>'6.1. Інша інфо_1'!I15</f>
        <v>2</v>
      </c>
      <c r="G163" s="113">
        <f t="shared" ref="G163:G171" si="11">F163-E163</f>
        <v>-5</v>
      </c>
      <c r="H163" s="171">
        <f t="shared" ref="H163:H171" si="12">(F163/E163)*100</f>
        <v>28.571428571428569</v>
      </c>
    </row>
    <row r="164" spans="1:9" s="5" customFormat="1">
      <c r="A164" s="8" t="s">
        <v>200</v>
      </c>
      <c r="B164" s="139" t="s">
        <v>478</v>
      </c>
      <c r="C164" s="113">
        <v>18</v>
      </c>
      <c r="D164" s="113"/>
      <c r="E164" s="113">
        <v>19</v>
      </c>
      <c r="F164" s="113">
        <f>'6.1. Інша інфо_1'!I16</f>
        <v>19</v>
      </c>
      <c r="G164" s="113">
        <f t="shared" si="11"/>
        <v>0</v>
      </c>
      <c r="H164" s="171">
        <f t="shared" si="12"/>
        <v>100</v>
      </c>
    </row>
    <row r="165" spans="1:9" s="5" customFormat="1" ht="20.100000000000001" customHeight="1">
      <c r="A165" s="87" t="s">
        <v>5</v>
      </c>
      <c r="B165" s="139" t="s">
        <v>319</v>
      </c>
      <c r="C165" s="122">
        <v>455</v>
      </c>
      <c r="D165" s="122"/>
      <c r="E165" s="122">
        <v>463</v>
      </c>
      <c r="F165" s="122">
        <f>F76</f>
        <v>403</v>
      </c>
      <c r="G165" s="123">
        <f t="shared" si="11"/>
        <v>-60</v>
      </c>
      <c r="H165" s="172">
        <f t="shared" si="12"/>
        <v>87.041036717062639</v>
      </c>
    </row>
    <row r="166" spans="1:9" s="5" customFormat="1" ht="37.5">
      <c r="A166" s="87" t="s">
        <v>253</v>
      </c>
      <c r="B166" s="139" t="s">
        <v>320</v>
      </c>
      <c r="C166" s="180">
        <f>'6.1. Інша інфо_1'!C29:E29</f>
        <v>5833.333333333333</v>
      </c>
      <c r="D166" s="180"/>
      <c r="E166" s="180">
        <f>'6.1. Інша інфо_1'!F29</f>
        <v>5716.0493827160499</v>
      </c>
      <c r="F166" s="180">
        <f>'6.1. Інша інфо_1'!I29</f>
        <v>6106.0606060606051</v>
      </c>
      <c r="G166" s="123">
        <f t="shared" si="11"/>
        <v>390.01122334455522</v>
      </c>
      <c r="H166" s="172">
        <f t="shared" si="12"/>
        <v>106.82309051639503</v>
      </c>
    </row>
    <row r="167" spans="1:9" s="5" customFormat="1" ht="20.100000000000001" customHeight="1">
      <c r="A167" s="41" t="s">
        <v>479</v>
      </c>
      <c r="B167" s="139" t="s">
        <v>321</v>
      </c>
      <c r="C167" s="126"/>
      <c r="D167" s="160"/>
      <c r="E167" s="160"/>
      <c r="F167" s="160"/>
      <c r="G167" s="113"/>
      <c r="H167" s="171"/>
    </row>
    <row r="168" spans="1:9" s="5" customFormat="1" ht="20.100000000000001" customHeight="1">
      <c r="A168" s="76" t="s">
        <v>480</v>
      </c>
      <c r="B168" s="139" t="s">
        <v>322</v>
      </c>
      <c r="C168" s="126"/>
      <c r="D168" s="160"/>
      <c r="E168" s="160"/>
      <c r="F168" s="160"/>
      <c r="G168" s="113"/>
      <c r="H168" s="171"/>
    </row>
    <row r="169" spans="1:9" s="5" customFormat="1" ht="20.100000000000001" customHeight="1">
      <c r="A169" s="8" t="s">
        <v>466</v>
      </c>
      <c r="B169" s="139" t="s">
        <v>323</v>
      </c>
      <c r="C169" s="126">
        <f>'6.1. Інша інфо_1'!C32:E32</f>
        <v>17666.666666666668</v>
      </c>
      <c r="D169" s="160"/>
      <c r="E169" s="160">
        <f>'6.1. Інша інфо_1'!F32</f>
        <v>12333.333333333334</v>
      </c>
      <c r="F169" s="160">
        <f>'6.1. Інша інфо_1'!I32</f>
        <v>12333.333333333334</v>
      </c>
      <c r="G169" s="113">
        <f>F169-E169</f>
        <v>0</v>
      </c>
      <c r="H169" s="171">
        <f>(F169/E169)*100</f>
        <v>100</v>
      </c>
    </row>
    <row r="170" spans="1:9" s="5" customFormat="1" ht="20.100000000000001" customHeight="1">
      <c r="A170" s="8" t="s">
        <v>481</v>
      </c>
      <c r="B170" s="139" t="s">
        <v>483</v>
      </c>
      <c r="C170" s="126">
        <f>'6.1. Інша інфо_1'!C36:E36</f>
        <v>5190.4761904761908</v>
      </c>
      <c r="D170" s="160"/>
      <c r="E170" s="160">
        <f>'6.1. Інша інфо_1'!F36</f>
        <v>6333.333333333333</v>
      </c>
      <c r="F170" s="160">
        <f>'6.1. Інша інфо_1'!I36</f>
        <v>4666.666666666667</v>
      </c>
      <c r="G170" s="113">
        <f t="shared" si="11"/>
        <v>-1666.6666666666661</v>
      </c>
      <c r="H170" s="171">
        <f t="shared" si="12"/>
        <v>73.684210526315795</v>
      </c>
    </row>
    <row r="171" spans="1:9" s="5" customFormat="1" ht="20.100000000000001" customHeight="1">
      <c r="A171" s="8" t="s">
        <v>482</v>
      </c>
      <c r="B171" s="139" t="s">
        <v>484</v>
      </c>
      <c r="C171" s="126">
        <f>'6.1. Інша інфо_1'!C37:E37</f>
        <v>5425.9259259259261</v>
      </c>
      <c r="D171" s="160"/>
      <c r="E171" s="160">
        <f>'6.1. Інша інфо_1'!F37</f>
        <v>5140.3508771929819</v>
      </c>
      <c r="F171" s="160">
        <f>'6.1. Інша інфо_1'!I37</f>
        <v>5929.8245614035095</v>
      </c>
      <c r="G171" s="113">
        <f t="shared" si="11"/>
        <v>789.47368421052761</v>
      </c>
      <c r="H171" s="171">
        <f t="shared" si="12"/>
        <v>115.35836177474405</v>
      </c>
    </row>
    <row r="172" spans="1:9" s="5" customFormat="1" ht="20.100000000000001" customHeight="1">
      <c r="A172" s="28"/>
      <c r="B172" s="167"/>
      <c r="C172" s="168"/>
      <c r="D172" s="168"/>
      <c r="E172" s="169"/>
      <c r="F172" s="169"/>
      <c r="G172" s="169"/>
      <c r="H172" s="170"/>
    </row>
    <row r="173" spans="1:9" s="5" customFormat="1" ht="20.100000000000001" customHeight="1">
      <c r="A173" s="28"/>
      <c r="B173" s="167"/>
      <c r="C173" s="168"/>
      <c r="D173" s="168"/>
      <c r="E173" s="169"/>
      <c r="F173" s="169"/>
      <c r="G173" s="169">
        <v>0</v>
      </c>
      <c r="H173" s="170"/>
    </row>
    <row r="174" spans="1:9">
      <c r="A174" s="68"/>
    </row>
    <row r="175" spans="1:9">
      <c r="A175" s="59" t="s">
        <v>459</v>
      </c>
      <c r="B175" s="1"/>
      <c r="C175" s="212" t="s">
        <v>92</v>
      </c>
      <c r="D175" s="213"/>
      <c r="E175" s="213"/>
      <c r="F175" s="213"/>
      <c r="G175" s="211" t="s">
        <v>460</v>
      </c>
      <c r="H175" s="211"/>
    </row>
    <row r="176" spans="1:9" s="2" customFormat="1" ht="20.100000000000001" customHeight="1">
      <c r="A176" s="76" t="s">
        <v>345</v>
      </c>
      <c r="B176" s="3"/>
      <c r="C176" s="211" t="s">
        <v>72</v>
      </c>
      <c r="D176" s="211"/>
      <c r="E176" s="211"/>
      <c r="F176" s="211"/>
      <c r="G176" s="210" t="s">
        <v>88</v>
      </c>
      <c r="H176" s="210"/>
      <c r="I176" s="4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68"/>
    </row>
    <row r="332" spans="1:1">
      <c r="A332" s="68"/>
    </row>
    <row r="333" spans="1:1">
      <c r="A333" s="68"/>
    </row>
    <row r="334" spans="1:1">
      <c r="A334" s="68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  <row r="497" spans="1:1">
      <c r="A497" s="52"/>
    </row>
    <row r="498" spans="1:1">
      <c r="A498" s="52"/>
    </row>
    <row r="499" spans="1:1">
      <c r="A499" s="52"/>
    </row>
    <row r="500" spans="1:1">
      <c r="A500" s="52"/>
    </row>
  </sheetData>
  <mergeCells count="42">
    <mergeCell ref="B21:E21"/>
    <mergeCell ref="A26:H26"/>
    <mergeCell ref="A28:H28"/>
    <mergeCell ref="A24:H24"/>
    <mergeCell ref="A23:H23"/>
    <mergeCell ref="A25:H25"/>
    <mergeCell ref="B10:E10"/>
    <mergeCell ref="B11:E11"/>
    <mergeCell ref="F16:G16"/>
    <mergeCell ref="B16:E16"/>
    <mergeCell ref="B12:E12"/>
    <mergeCell ref="B13:E13"/>
    <mergeCell ref="B14:E14"/>
    <mergeCell ref="B15:E15"/>
    <mergeCell ref="F1:H1"/>
    <mergeCell ref="F2:H2"/>
    <mergeCell ref="F3:H3"/>
    <mergeCell ref="F4:H4"/>
    <mergeCell ref="B9:E9"/>
    <mergeCell ref="B17:E17"/>
    <mergeCell ref="A116:H116"/>
    <mergeCell ref="A129:H129"/>
    <mergeCell ref="A108:H108"/>
    <mergeCell ref="A33:H33"/>
    <mergeCell ref="F17:G17"/>
    <mergeCell ref="C30:D30"/>
    <mergeCell ref="B19:E19"/>
    <mergeCell ref="E30:H30"/>
    <mergeCell ref="A94:H94"/>
    <mergeCell ref="A82:H82"/>
    <mergeCell ref="A30:A31"/>
    <mergeCell ref="A81:H81"/>
    <mergeCell ref="B18:E18"/>
    <mergeCell ref="B30:B31"/>
    <mergeCell ref="B20:E20"/>
    <mergeCell ref="A135:H135"/>
    <mergeCell ref="A149:H149"/>
    <mergeCell ref="G176:H176"/>
    <mergeCell ref="G175:H175"/>
    <mergeCell ref="C175:F175"/>
    <mergeCell ref="C176:F176"/>
    <mergeCell ref="A158:H15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G109 H53 G98 H61:H80 C130:D130 H95:H107 H109:H115 H117:H128 C166 H150:H157 G38:G42 G48:G49 H34:H50 C51:H52 H83:H93 G85:G92 G111:G115 D131 G54:H60 G130:H134 C132:D133 G68 H136:H148 C134:E134 E130:F133 F170:G171 H170:H171 H159 H163:H166 F166:G166" evalError="1"/>
    <ignoredError sqref="B118 B150:B157 B159 B165:B166" numberStoredAsText="1"/>
    <ignoredError sqref="E163" formula="1"/>
    <ignoredError sqref="E170:E171 E166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328"/>
  <sheetViews>
    <sheetView zoomScale="75" zoomScaleNormal="70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E22" sqref="E22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7.7109375" style="25" customWidth="1"/>
    <col min="9" max="9" width="98.28515625" style="25" customWidth="1"/>
    <col min="10" max="16384" width="9.140625" style="3"/>
  </cols>
  <sheetData>
    <row r="1" spans="1:9">
      <c r="A1" s="233" t="s">
        <v>86</v>
      </c>
      <c r="B1" s="233"/>
      <c r="C1" s="233"/>
      <c r="D1" s="233"/>
      <c r="E1" s="233"/>
      <c r="F1" s="233"/>
      <c r="G1" s="233"/>
      <c r="H1" s="233"/>
      <c r="I1" s="233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27" t="s">
        <v>196</v>
      </c>
      <c r="B3" s="219" t="s">
        <v>18</v>
      </c>
      <c r="C3" s="219" t="s">
        <v>346</v>
      </c>
      <c r="D3" s="219"/>
      <c r="E3" s="227" t="s">
        <v>382</v>
      </c>
      <c r="F3" s="227"/>
      <c r="G3" s="227"/>
      <c r="H3" s="227"/>
      <c r="I3" s="227"/>
    </row>
    <row r="4" spans="1:9">
      <c r="A4" s="227"/>
      <c r="B4" s="219"/>
      <c r="C4" s="7" t="s">
        <v>183</v>
      </c>
      <c r="D4" s="7" t="s">
        <v>184</v>
      </c>
      <c r="E4" s="7" t="s">
        <v>185</v>
      </c>
      <c r="F4" s="7" t="s">
        <v>170</v>
      </c>
      <c r="G4" s="71" t="s">
        <v>191</v>
      </c>
      <c r="H4" s="71" t="s">
        <v>192</v>
      </c>
      <c r="I4" s="7" t="s">
        <v>190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34" t="s">
        <v>189</v>
      </c>
      <c r="B6" s="234"/>
      <c r="C6" s="234"/>
      <c r="D6" s="234"/>
      <c r="E6" s="234"/>
      <c r="F6" s="234"/>
      <c r="G6" s="234"/>
      <c r="H6" s="234"/>
      <c r="I6" s="234"/>
    </row>
    <row r="7" spans="1:9" s="5" customFormat="1" ht="20.100000000000001" customHeight="1">
      <c r="A7" s="8" t="s">
        <v>143</v>
      </c>
      <c r="B7" s="9">
        <v>1000</v>
      </c>
      <c r="C7" s="113">
        <v>9028</v>
      </c>
      <c r="D7" s="113">
        <f>F7+2594</f>
        <v>3795</v>
      </c>
      <c r="E7" s="113">
        <v>1850</v>
      </c>
      <c r="F7" s="113">
        <v>1201</v>
      </c>
      <c r="G7" s="113">
        <f>F7-E7</f>
        <v>-649</v>
      </c>
      <c r="H7" s="161">
        <f>(F7/E7)*100</f>
        <v>64.918918918918919</v>
      </c>
      <c r="I7" s="195"/>
    </row>
    <row r="8" spans="1:9" ht="20.100000000000001" customHeight="1">
      <c r="A8" s="8" t="s">
        <v>128</v>
      </c>
      <c r="B8" s="9">
        <v>1010</v>
      </c>
      <c r="C8" s="162">
        <f>SUM(C9:C16)</f>
        <v>-5883</v>
      </c>
      <c r="D8" s="162">
        <f>SUM(D9:D16)</f>
        <v>-2425</v>
      </c>
      <c r="E8" s="162">
        <f>SUM(E9:E16)</f>
        <v>-1233</v>
      </c>
      <c r="F8" s="162">
        <f>SUM(F9:F16)</f>
        <v>-677</v>
      </c>
      <c r="G8" s="113">
        <f>F8-E8</f>
        <v>556</v>
      </c>
      <c r="H8" s="161">
        <f>(F8/E8)*100</f>
        <v>54.90673154906731</v>
      </c>
      <c r="I8" s="94"/>
    </row>
    <row r="9" spans="1:9" s="2" customFormat="1" ht="37.5" customHeight="1">
      <c r="A9" s="8" t="s">
        <v>397</v>
      </c>
      <c r="B9" s="7">
        <v>1011</v>
      </c>
      <c r="C9" s="113">
        <v>-5883</v>
      </c>
      <c r="D9" s="113">
        <f>F9-1748</f>
        <v>-2425</v>
      </c>
      <c r="E9" s="113">
        <v>-1233</v>
      </c>
      <c r="F9" s="113">
        <v>-677</v>
      </c>
      <c r="G9" s="113">
        <f t="shared" ref="G9:G59" si="0">F9-E9</f>
        <v>556</v>
      </c>
      <c r="H9" s="161">
        <f>(F9/E9)*100</f>
        <v>54.90673154906731</v>
      </c>
      <c r="I9" s="196"/>
    </row>
    <row r="10" spans="1:9" s="2" customFormat="1" ht="20.100000000000001" customHeight="1">
      <c r="A10" s="8" t="s">
        <v>398</v>
      </c>
      <c r="B10" s="7">
        <v>1012</v>
      </c>
      <c r="C10" s="113">
        <v>0</v>
      </c>
      <c r="D10" s="113">
        <v>0</v>
      </c>
      <c r="E10" s="113">
        <v>0</v>
      </c>
      <c r="F10" s="113">
        <v>0</v>
      </c>
      <c r="G10" s="113">
        <f t="shared" si="0"/>
        <v>0</v>
      </c>
      <c r="H10" s="161"/>
      <c r="I10" s="93"/>
    </row>
    <row r="11" spans="1:9" s="2" customFormat="1" ht="20.100000000000001" customHeight="1">
      <c r="A11" s="8" t="s">
        <v>399</v>
      </c>
      <c r="B11" s="7">
        <v>1013</v>
      </c>
      <c r="C11" s="113">
        <v>0</v>
      </c>
      <c r="D11" s="113">
        <v>0</v>
      </c>
      <c r="E11" s="113">
        <v>0</v>
      </c>
      <c r="F11" s="113">
        <v>0</v>
      </c>
      <c r="G11" s="113">
        <f t="shared" si="0"/>
        <v>0</v>
      </c>
      <c r="H11" s="161"/>
      <c r="I11" s="93"/>
    </row>
    <row r="12" spans="1:9" s="2" customFormat="1" ht="20.100000000000001" customHeight="1">
      <c r="A12" s="8" t="s">
        <v>5</v>
      </c>
      <c r="B12" s="7">
        <v>1014</v>
      </c>
      <c r="C12" s="113"/>
      <c r="D12" s="113">
        <v>0</v>
      </c>
      <c r="E12" s="113">
        <v>0</v>
      </c>
      <c r="F12" s="113">
        <v>0</v>
      </c>
      <c r="G12" s="113">
        <f t="shared" si="0"/>
        <v>0</v>
      </c>
      <c r="H12" s="161"/>
      <c r="I12" s="93"/>
    </row>
    <row r="13" spans="1:9" s="2" customFormat="1" ht="20.100000000000001" customHeight="1">
      <c r="A13" s="8" t="s">
        <v>6</v>
      </c>
      <c r="B13" s="7">
        <v>1015</v>
      </c>
      <c r="C13" s="113"/>
      <c r="D13" s="113">
        <v>0</v>
      </c>
      <c r="E13" s="113">
        <v>0</v>
      </c>
      <c r="F13" s="113">
        <v>0</v>
      </c>
      <c r="G13" s="113">
        <f t="shared" si="0"/>
        <v>0</v>
      </c>
      <c r="H13" s="161"/>
      <c r="I13" s="93"/>
    </row>
    <row r="14" spans="1:9" s="2" customFormat="1" ht="37.5">
      <c r="A14" s="8" t="s">
        <v>400</v>
      </c>
      <c r="B14" s="7">
        <v>1016</v>
      </c>
      <c r="C14" s="113">
        <v>0</v>
      </c>
      <c r="D14" s="113">
        <v>0</v>
      </c>
      <c r="E14" s="113">
        <v>0</v>
      </c>
      <c r="F14" s="113">
        <v>0</v>
      </c>
      <c r="G14" s="113">
        <f t="shared" si="0"/>
        <v>0</v>
      </c>
      <c r="H14" s="161"/>
      <c r="I14" s="93"/>
    </row>
    <row r="15" spans="1:9" s="2" customFormat="1" ht="20.100000000000001" customHeight="1">
      <c r="A15" s="8" t="s">
        <v>401</v>
      </c>
      <c r="B15" s="7">
        <v>1017</v>
      </c>
      <c r="C15" s="113"/>
      <c r="D15" s="113">
        <v>0</v>
      </c>
      <c r="E15" s="113">
        <v>0</v>
      </c>
      <c r="F15" s="113">
        <v>0</v>
      </c>
      <c r="G15" s="113">
        <f t="shared" si="0"/>
        <v>0</v>
      </c>
      <c r="H15" s="161"/>
      <c r="I15" s="93"/>
    </row>
    <row r="16" spans="1:9" s="2" customFormat="1" ht="20.100000000000001" customHeight="1">
      <c r="A16" s="8" t="s">
        <v>402</v>
      </c>
      <c r="B16" s="7">
        <v>1018</v>
      </c>
      <c r="C16" s="113"/>
      <c r="D16" s="113">
        <v>0</v>
      </c>
      <c r="E16" s="113">
        <v>0</v>
      </c>
      <c r="F16" s="113">
        <v>0</v>
      </c>
      <c r="G16" s="113">
        <f t="shared" si="0"/>
        <v>0</v>
      </c>
      <c r="H16" s="161"/>
      <c r="I16" s="93"/>
    </row>
    <row r="17" spans="1:9" s="5" customFormat="1" ht="20.100000000000001" customHeight="1">
      <c r="A17" s="10" t="s">
        <v>24</v>
      </c>
      <c r="B17" s="11">
        <v>1020</v>
      </c>
      <c r="C17" s="122">
        <f>SUM(C7,C8)</f>
        <v>3145</v>
      </c>
      <c r="D17" s="122">
        <f>SUM(D7,D8)</f>
        <v>1370</v>
      </c>
      <c r="E17" s="122">
        <f>SUM(E7,E8)</f>
        <v>617</v>
      </c>
      <c r="F17" s="122">
        <f>SUM(F7,F8)</f>
        <v>524</v>
      </c>
      <c r="G17" s="123">
        <f t="shared" si="0"/>
        <v>-93</v>
      </c>
      <c r="H17" s="163">
        <f>(F17/E17)*100</f>
        <v>84.927066450567253</v>
      </c>
      <c r="I17" s="95"/>
    </row>
    <row r="18" spans="1:9" ht="20.100000000000001" customHeight="1">
      <c r="A18" s="8" t="s">
        <v>152</v>
      </c>
      <c r="B18" s="9">
        <v>1030</v>
      </c>
      <c r="C18" s="162">
        <f>SUM(C19:C38,C40)</f>
        <v>-753</v>
      </c>
      <c r="D18" s="162">
        <f>SUM(D19:D38,D40)</f>
        <v>-441</v>
      </c>
      <c r="E18" s="162">
        <f>SUM(E19:E38,E40)</f>
        <v>-222</v>
      </c>
      <c r="F18" s="162">
        <f>SUM(F19:F38,F40)</f>
        <v>-83</v>
      </c>
      <c r="G18" s="113">
        <f t="shared" si="0"/>
        <v>139</v>
      </c>
      <c r="H18" s="161">
        <f>(F18/E18)*100</f>
        <v>37.387387387387392</v>
      </c>
      <c r="I18" s="93"/>
    </row>
    <row r="19" spans="1:9" ht="20.100000000000001" customHeight="1">
      <c r="A19" s="8" t="s">
        <v>95</v>
      </c>
      <c r="B19" s="9">
        <v>1031</v>
      </c>
      <c r="C19" s="113">
        <v>0</v>
      </c>
      <c r="D19" s="113">
        <f>F19</f>
        <v>0</v>
      </c>
      <c r="E19" s="113">
        <v>0</v>
      </c>
      <c r="F19" s="113">
        <v>0</v>
      </c>
      <c r="G19" s="113">
        <f t="shared" si="0"/>
        <v>0</v>
      </c>
      <c r="H19" s="161"/>
      <c r="I19" s="94"/>
    </row>
    <row r="20" spans="1:9" ht="20.100000000000001" customHeight="1">
      <c r="A20" s="8" t="s">
        <v>445</v>
      </c>
      <c r="B20" s="9">
        <v>1032</v>
      </c>
      <c r="C20" s="113">
        <v>-14</v>
      </c>
      <c r="D20" s="113">
        <f>F20-12</f>
        <v>-12</v>
      </c>
      <c r="E20" s="113"/>
      <c r="F20" s="113"/>
      <c r="G20" s="113">
        <f t="shared" si="0"/>
        <v>0</v>
      </c>
      <c r="H20" s="161"/>
      <c r="I20" s="94"/>
    </row>
    <row r="21" spans="1:9" ht="20.100000000000001" customHeight="1">
      <c r="A21" s="8" t="s">
        <v>446</v>
      </c>
      <c r="B21" s="9">
        <v>1033</v>
      </c>
      <c r="C21" s="113">
        <v>-4</v>
      </c>
      <c r="D21" s="113">
        <f>F21-3</f>
        <v>-3</v>
      </c>
      <c r="E21" s="113">
        <v>-1</v>
      </c>
      <c r="F21" s="113"/>
      <c r="G21" s="113">
        <f t="shared" si="0"/>
        <v>1</v>
      </c>
      <c r="H21" s="161"/>
      <c r="I21" s="94"/>
    </row>
    <row r="22" spans="1:9" ht="20.100000000000001" customHeight="1">
      <c r="A22" s="8" t="s">
        <v>22</v>
      </c>
      <c r="B22" s="9">
        <v>1034</v>
      </c>
      <c r="C22" s="113">
        <v>0</v>
      </c>
      <c r="D22" s="113">
        <f>F22</f>
        <v>0</v>
      </c>
      <c r="E22" s="113">
        <v>0</v>
      </c>
      <c r="F22" s="113">
        <v>0</v>
      </c>
      <c r="G22" s="113">
        <f t="shared" si="0"/>
        <v>0</v>
      </c>
      <c r="H22" s="161"/>
      <c r="I22" s="94"/>
    </row>
    <row r="23" spans="1:9" ht="20.100000000000001" customHeight="1">
      <c r="A23" s="8" t="s">
        <v>23</v>
      </c>
      <c r="B23" s="9">
        <v>1035</v>
      </c>
      <c r="C23" s="113">
        <v>0</v>
      </c>
      <c r="D23" s="113">
        <f>F23</f>
        <v>0</v>
      </c>
      <c r="E23" s="113">
        <v>0</v>
      </c>
      <c r="F23" s="113">
        <v>0</v>
      </c>
      <c r="G23" s="113">
        <f t="shared" si="0"/>
        <v>0</v>
      </c>
      <c r="H23" s="161"/>
      <c r="I23" s="94"/>
    </row>
    <row r="24" spans="1:9" s="2" customFormat="1" ht="20.100000000000001" customHeight="1">
      <c r="A24" s="8" t="s">
        <v>34</v>
      </c>
      <c r="B24" s="9">
        <v>1036</v>
      </c>
      <c r="C24" s="113">
        <v>0</v>
      </c>
      <c r="D24" s="113">
        <v>0</v>
      </c>
      <c r="E24" s="113">
        <v>-1</v>
      </c>
      <c r="F24" s="113">
        <v>0</v>
      </c>
      <c r="G24" s="113">
        <f t="shared" si="0"/>
        <v>1</v>
      </c>
      <c r="H24" s="161"/>
      <c r="I24" s="94"/>
    </row>
    <row r="25" spans="1:9" s="2" customFormat="1" ht="20.100000000000001" customHeight="1">
      <c r="A25" s="8" t="s">
        <v>35</v>
      </c>
      <c r="B25" s="9">
        <v>1037</v>
      </c>
      <c r="C25" s="113">
        <v>-4</v>
      </c>
      <c r="D25" s="113">
        <f>F25-3</f>
        <v>-3</v>
      </c>
      <c r="E25" s="113">
        <v>-1</v>
      </c>
      <c r="F25" s="113"/>
      <c r="G25" s="113">
        <f t="shared" si="0"/>
        <v>1</v>
      </c>
      <c r="H25" s="161">
        <f>(F25/E25)*100</f>
        <v>0</v>
      </c>
      <c r="I25" s="94"/>
    </row>
    <row r="26" spans="1:9" s="2" customFormat="1" ht="20.100000000000001" customHeight="1">
      <c r="A26" s="8" t="s">
        <v>36</v>
      </c>
      <c r="B26" s="9">
        <v>1038</v>
      </c>
      <c r="C26" s="113">
        <v>-591</v>
      </c>
      <c r="D26" s="113">
        <f>F26-173-97</f>
        <v>-335</v>
      </c>
      <c r="E26" s="113">
        <v>-170</v>
      </c>
      <c r="F26" s="113">
        <v>-65</v>
      </c>
      <c r="G26" s="113">
        <f t="shared" si="0"/>
        <v>105</v>
      </c>
      <c r="H26" s="161">
        <f>(F26/E26)*100</f>
        <v>38.235294117647058</v>
      </c>
      <c r="I26" s="93"/>
    </row>
    <row r="27" spans="1:9" s="2" customFormat="1" ht="20.100000000000001" customHeight="1">
      <c r="A27" s="8" t="s">
        <v>37</v>
      </c>
      <c r="B27" s="9">
        <v>1039</v>
      </c>
      <c r="C27" s="113">
        <v>-101</v>
      </c>
      <c r="D27" s="113">
        <f>F27-31-23</f>
        <v>-65</v>
      </c>
      <c r="E27" s="113">
        <v>-37</v>
      </c>
      <c r="F27" s="113">
        <v>-11</v>
      </c>
      <c r="G27" s="113">
        <f t="shared" si="0"/>
        <v>26</v>
      </c>
      <c r="H27" s="161">
        <f>(F27/E27)*100</f>
        <v>29.72972972972973</v>
      </c>
      <c r="I27" s="93"/>
    </row>
    <row r="28" spans="1:9" s="2" customFormat="1" ht="42.75" customHeight="1">
      <c r="A28" s="8" t="s">
        <v>38</v>
      </c>
      <c r="B28" s="9">
        <v>1040</v>
      </c>
      <c r="C28" s="113">
        <v>-6</v>
      </c>
      <c r="D28" s="113">
        <f>F28-2-2</f>
        <v>-6</v>
      </c>
      <c r="E28" s="113">
        <v>-2</v>
      </c>
      <c r="F28" s="113">
        <v>-2</v>
      </c>
      <c r="G28" s="113">
        <f t="shared" si="0"/>
        <v>0</v>
      </c>
      <c r="H28" s="161"/>
      <c r="I28" s="94"/>
    </row>
    <row r="29" spans="1:9" s="2" customFormat="1" ht="42.75" customHeight="1">
      <c r="A29" s="8" t="s">
        <v>39</v>
      </c>
      <c r="B29" s="9">
        <v>1041</v>
      </c>
      <c r="C29" s="113">
        <v>-9</v>
      </c>
      <c r="D29" s="113">
        <f>F29-3-3</f>
        <v>-7</v>
      </c>
      <c r="E29" s="113">
        <v>-3</v>
      </c>
      <c r="F29" s="113">
        <v>-1</v>
      </c>
      <c r="G29" s="113">
        <f t="shared" si="0"/>
        <v>2</v>
      </c>
      <c r="H29" s="161">
        <f>(F29/E29)*100</f>
        <v>33.333333333333329</v>
      </c>
      <c r="I29" s="94"/>
    </row>
    <row r="30" spans="1:9" s="2" customFormat="1" ht="20.100000000000001" customHeight="1">
      <c r="A30" s="8" t="s">
        <v>40</v>
      </c>
      <c r="B30" s="9">
        <v>1042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si="0"/>
        <v>0</v>
      </c>
      <c r="H30" s="161"/>
      <c r="I30" s="94"/>
    </row>
    <row r="31" spans="1:9" s="2" customFormat="1" ht="20.100000000000001" customHeight="1">
      <c r="A31" s="8" t="s">
        <v>41</v>
      </c>
      <c r="B31" s="9">
        <v>1043</v>
      </c>
      <c r="C31" s="113">
        <v>0</v>
      </c>
      <c r="D31" s="113">
        <v>0</v>
      </c>
      <c r="E31" s="113">
        <v>0</v>
      </c>
      <c r="F31" s="113">
        <v>0</v>
      </c>
      <c r="G31" s="113">
        <f t="shared" si="0"/>
        <v>0</v>
      </c>
      <c r="H31" s="161"/>
      <c r="I31" s="94"/>
    </row>
    <row r="32" spans="1:9" s="2" customFormat="1" ht="20.100000000000001" customHeight="1">
      <c r="A32" s="8" t="s">
        <v>42</v>
      </c>
      <c r="B32" s="9">
        <v>1044</v>
      </c>
      <c r="C32" s="113"/>
      <c r="D32" s="113"/>
      <c r="E32" s="113">
        <v>0</v>
      </c>
      <c r="F32" s="113"/>
      <c r="G32" s="113">
        <f t="shared" si="0"/>
        <v>0</v>
      </c>
      <c r="H32" s="161"/>
      <c r="I32" s="94"/>
    </row>
    <row r="33" spans="1:9" s="2" customFormat="1" ht="20.100000000000001" customHeight="1">
      <c r="A33" s="8" t="s">
        <v>59</v>
      </c>
      <c r="B33" s="9">
        <v>1045</v>
      </c>
      <c r="C33" s="113">
        <v>-10</v>
      </c>
      <c r="D33" s="113">
        <f>F33-4</f>
        <v>-8</v>
      </c>
      <c r="E33" s="113">
        <v>-4</v>
      </c>
      <c r="F33" s="113">
        <v>-4</v>
      </c>
      <c r="G33" s="113">
        <f t="shared" si="0"/>
        <v>0</v>
      </c>
      <c r="H33" s="161"/>
      <c r="I33" s="94"/>
    </row>
    <row r="34" spans="1:9" s="2" customFormat="1" ht="20.100000000000001" customHeight="1">
      <c r="A34" s="8" t="s">
        <v>43</v>
      </c>
      <c r="B34" s="9">
        <v>1046</v>
      </c>
      <c r="C34" s="113">
        <v>0</v>
      </c>
      <c r="D34" s="113">
        <v>0</v>
      </c>
      <c r="E34" s="113">
        <v>0</v>
      </c>
      <c r="F34" s="113">
        <v>0</v>
      </c>
      <c r="G34" s="113">
        <f t="shared" si="0"/>
        <v>0</v>
      </c>
      <c r="H34" s="161"/>
      <c r="I34" s="94"/>
    </row>
    <row r="35" spans="1:9" s="2" customFormat="1" ht="20.100000000000001" customHeight="1">
      <c r="A35" s="8" t="s">
        <v>44</v>
      </c>
      <c r="B35" s="9">
        <v>1047</v>
      </c>
      <c r="C35" s="113">
        <v>0</v>
      </c>
      <c r="D35" s="113">
        <v>0</v>
      </c>
      <c r="E35" s="113">
        <v>0</v>
      </c>
      <c r="F35" s="113">
        <v>0</v>
      </c>
      <c r="G35" s="113">
        <f t="shared" si="0"/>
        <v>0</v>
      </c>
      <c r="H35" s="161"/>
      <c r="I35" s="94"/>
    </row>
    <row r="36" spans="1:9" s="2" customFormat="1" ht="20.100000000000001" customHeight="1">
      <c r="A36" s="8" t="s">
        <v>45</v>
      </c>
      <c r="B36" s="9">
        <v>1048</v>
      </c>
      <c r="C36" s="113">
        <v>0</v>
      </c>
      <c r="D36" s="113">
        <v>0</v>
      </c>
      <c r="E36" s="113">
        <v>0</v>
      </c>
      <c r="F36" s="113">
        <v>0</v>
      </c>
      <c r="G36" s="113">
        <f t="shared" si="0"/>
        <v>0</v>
      </c>
      <c r="H36" s="161"/>
      <c r="I36" s="94"/>
    </row>
    <row r="37" spans="1:9" s="2" customFormat="1" ht="20.100000000000001" customHeight="1">
      <c r="A37" s="8" t="s">
        <v>46</v>
      </c>
      <c r="B37" s="9">
        <v>1049</v>
      </c>
      <c r="C37" s="113">
        <v>0</v>
      </c>
      <c r="D37" s="113">
        <v>0</v>
      </c>
      <c r="E37" s="113">
        <v>0</v>
      </c>
      <c r="F37" s="113">
        <v>0</v>
      </c>
      <c r="G37" s="113">
        <f t="shared" si="0"/>
        <v>0</v>
      </c>
      <c r="H37" s="161"/>
      <c r="I37" s="94"/>
    </row>
    <row r="38" spans="1:9" s="2" customFormat="1" ht="42.75" customHeight="1">
      <c r="A38" s="8" t="s">
        <v>70</v>
      </c>
      <c r="B38" s="9">
        <v>1050</v>
      </c>
      <c r="C38" s="113">
        <v>0</v>
      </c>
      <c r="D38" s="113">
        <v>0</v>
      </c>
      <c r="E38" s="113">
        <v>0</v>
      </c>
      <c r="F38" s="113">
        <v>0</v>
      </c>
      <c r="G38" s="113">
        <f t="shared" si="0"/>
        <v>0</v>
      </c>
      <c r="H38" s="161"/>
      <c r="I38" s="94"/>
    </row>
    <row r="39" spans="1:9" s="2" customFormat="1" ht="20.100000000000001" customHeight="1">
      <c r="A39" s="8" t="s">
        <v>47</v>
      </c>
      <c r="B39" s="6" t="s">
        <v>326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0"/>
        <v>0</v>
      </c>
      <c r="H39" s="161"/>
      <c r="I39" s="94"/>
    </row>
    <row r="40" spans="1:9" s="2" customFormat="1" ht="20.100000000000001" customHeight="1">
      <c r="A40" s="8" t="s">
        <v>447</v>
      </c>
      <c r="B40" s="9">
        <v>1051</v>
      </c>
      <c r="C40" s="113">
        <v>-14</v>
      </c>
      <c r="D40" s="113">
        <f>F40-1-1</f>
        <v>-2</v>
      </c>
      <c r="E40" s="113">
        <v>-3</v>
      </c>
      <c r="F40" s="113"/>
      <c r="G40" s="113">
        <f t="shared" si="0"/>
        <v>3</v>
      </c>
      <c r="H40" s="161">
        <f>(F40/E40)*100</f>
        <v>0</v>
      </c>
      <c r="I40" s="93"/>
    </row>
    <row r="41" spans="1:9" ht="20.100000000000001" customHeight="1">
      <c r="A41" s="8" t="s">
        <v>153</v>
      </c>
      <c r="B41" s="9">
        <v>1060</v>
      </c>
      <c r="C41" s="162">
        <f>SUM(C42:C48)</f>
        <v>-2482</v>
      </c>
      <c r="D41" s="162">
        <f>SUM(D42:D48)</f>
        <v>-1525</v>
      </c>
      <c r="E41" s="162">
        <f>SUM(E42:E48)</f>
        <v>-392</v>
      </c>
      <c r="F41" s="162">
        <f>SUM(F42:F48)</f>
        <v>-469</v>
      </c>
      <c r="G41" s="113">
        <f t="shared" si="0"/>
        <v>-77</v>
      </c>
      <c r="H41" s="161">
        <f>(F41/E41)*100</f>
        <v>119.64285714285714</v>
      </c>
      <c r="I41" s="93"/>
    </row>
    <row r="42" spans="1:9" s="2" customFormat="1" ht="20.100000000000001" customHeight="1">
      <c r="A42" s="8" t="s">
        <v>131</v>
      </c>
      <c r="B42" s="9">
        <v>1061</v>
      </c>
      <c r="C42" s="113">
        <v>-114</v>
      </c>
      <c r="D42" s="113">
        <f>F42-40</f>
        <v>-66</v>
      </c>
      <c r="E42" s="113">
        <v>-22</v>
      </c>
      <c r="F42" s="113">
        <v>-26</v>
      </c>
      <c r="G42" s="113">
        <f t="shared" si="0"/>
        <v>-4</v>
      </c>
      <c r="H42" s="161">
        <f>(F42/E42)*100</f>
        <v>118.18181818181819</v>
      </c>
      <c r="I42" s="93"/>
    </row>
    <row r="43" spans="1:9" s="2" customFormat="1" ht="20.100000000000001" customHeight="1">
      <c r="A43" s="8" t="s">
        <v>448</v>
      </c>
      <c r="B43" s="9">
        <v>1062</v>
      </c>
      <c r="C43" s="113">
        <v>-17</v>
      </c>
      <c r="D43" s="113">
        <f>F43-4</f>
        <v>-4</v>
      </c>
      <c r="E43" s="113">
        <v>-3</v>
      </c>
      <c r="F43" s="113">
        <v>0</v>
      </c>
      <c r="G43" s="113">
        <f t="shared" si="0"/>
        <v>3</v>
      </c>
      <c r="H43" s="161"/>
      <c r="I43" s="94"/>
    </row>
    <row r="44" spans="1:9" s="2" customFormat="1" ht="20.100000000000001" customHeight="1">
      <c r="A44" s="8" t="s">
        <v>36</v>
      </c>
      <c r="B44" s="9">
        <v>1063</v>
      </c>
      <c r="C44" s="113">
        <v>-1904</v>
      </c>
      <c r="D44" s="113">
        <f>F44-795-26</f>
        <v>-1159</v>
      </c>
      <c r="E44" s="113">
        <v>-293</v>
      </c>
      <c r="F44" s="113">
        <v>-338</v>
      </c>
      <c r="G44" s="113">
        <f t="shared" si="0"/>
        <v>-45</v>
      </c>
      <c r="H44" s="161">
        <f>(F44/E44)*100</f>
        <v>115.35836177474404</v>
      </c>
      <c r="I44" s="93"/>
    </row>
    <row r="45" spans="1:9" s="2" customFormat="1" ht="20.100000000000001" customHeight="1">
      <c r="A45" s="8" t="s">
        <v>37</v>
      </c>
      <c r="B45" s="9">
        <v>1064</v>
      </c>
      <c r="C45" s="113">
        <v>-377</v>
      </c>
      <c r="D45" s="113">
        <f>F45-177-6</f>
        <v>-263</v>
      </c>
      <c r="E45" s="113">
        <v>-64</v>
      </c>
      <c r="F45" s="113">
        <v>-80</v>
      </c>
      <c r="G45" s="113">
        <f t="shared" si="0"/>
        <v>-16</v>
      </c>
      <c r="H45" s="161">
        <f>(F45/E45)*100</f>
        <v>125</v>
      </c>
      <c r="I45" s="93"/>
    </row>
    <row r="46" spans="1:9" s="2" customFormat="1" ht="20.100000000000001" customHeight="1">
      <c r="A46" s="8" t="s">
        <v>58</v>
      </c>
      <c r="B46" s="9">
        <v>1065</v>
      </c>
      <c r="C46" s="113">
        <v>0</v>
      </c>
      <c r="D46" s="113"/>
      <c r="E46" s="113">
        <v>0</v>
      </c>
      <c r="F46" s="113">
        <v>0</v>
      </c>
      <c r="G46" s="113">
        <f t="shared" si="0"/>
        <v>0</v>
      </c>
      <c r="H46" s="161"/>
      <c r="I46" s="94"/>
    </row>
    <row r="47" spans="1:9" s="2" customFormat="1" ht="20.100000000000001" customHeight="1">
      <c r="A47" s="8" t="s">
        <v>449</v>
      </c>
      <c r="B47" s="9">
        <v>1066</v>
      </c>
      <c r="C47" s="113">
        <v>-47</v>
      </c>
      <c r="D47" s="113">
        <f>F47-5</f>
        <v>-5</v>
      </c>
      <c r="E47" s="113">
        <v>-7</v>
      </c>
      <c r="F47" s="113">
        <v>0</v>
      </c>
      <c r="G47" s="113">
        <f t="shared" si="0"/>
        <v>7</v>
      </c>
      <c r="H47" s="161"/>
      <c r="I47" s="94"/>
    </row>
    <row r="48" spans="1:9" s="2" customFormat="1" ht="20.100000000000001" customHeight="1">
      <c r="A48" s="8" t="s">
        <v>485</v>
      </c>
      <c r="B48" s="9">
        <v>1067</v>
      </c>
      <c r="C48" s="113">
        <v>-23</v>
      </c>
      <c r="D48" s="113">
        <f>F48-2-1</f>
        <v>-28</v>
      </c>
      <c r="E48" s="113">
        <v>-3</v>
      </c>
      <c r="F48" s="113">
        <v>-25</v>
      </c>
      <c r="G48" s="113">
        <f t="shared" si="0"/>
        <v>-22</v>
      </c>
      <c r="H48" s="161">
        <f>(F48/E48)*100</f>
        <v>833.33333333333337</v>
      </c>
      <c r="I48" s="93"/>
    </row>
    <row r="49" spans="1:9" s="2" customFormat="1" ht="20.100000000000001" customHeight="1">
      <c r="A49" s="8" t="s">
        <v>259</v>
      </c>
      <c r="B49" s="9">
        <v>1070</v>
      </c>
      <c r="C49" s="162">
        <f>SUM(C50:C52)</f>
        <v>0</v>
      </c>
      <c r="D49" s="162">
        <f>SUM(D50:D52)</f>
        <v>0</v>
      </c>
      <c r="E49" s="162">
        <f>SUM(E50:E52)</f>
        <v>0</v>
      </c>
      <c r="F49" s="162">
        <f>SUM(F50:F52)</f>
        <v>0</v>
      </c>
      <c r="G49" s="113">
        <f>F49-E49</f>
        <v>0</v>
      </c>
      <c r="H49" s="161"/>
      <c r="I49" s="94"/>
    </row>
    <row r="50" spans="1:9" s="2" customFormat="1" ht="20.100000000000001" customHeight="1">
      <c r="A50" s="8" t="s">
        <v>149</v>
      </c>
      <c r="B50" s="9">
        <v>1071</v>
      </c>
      <c r="C50" s="113"/>
      <c r="D50" s="113"/>
      <c r="E50" s="113"/>
      <c r="F50" s="113"/>
      <c r="G50" s="113">
        <f t="shared" si="0"/>
        <v>0</v>
      </c>
      <c r="H50" s="161"/>
      <c r="I50" s="94"/>
    </row>
    <row r="51" spans="1:9" s="2" customFormat="1" ht="20.100000000000001" customHeight="1">
      <c r="A51" s="8" t="s">
        <v>292</v>
      </c>
      <c r="B51" s="9">
        <v>1072</v>
      </c>
      <c r="C51" s="113"/>
      <c r="D51" s="113"/>
      <c r="E51" s="113"/>
      <c r="F51" s="113"/>
      <c r="G51" s="113">
        <f t="shared" si="0"/>
        <v>0</v>
      </c>
      <c r="H51" s="161"/>
      <c r="I51" s="94"/>
    </row>
    <row r="52" spans="1:9" s="2" customFormat="1" ht="20.100000000000001" customHeight="1">
      <c r="A52" s="8" t="s">
        <v>260</v>
      </c>
      <c r="B52" s="9">
        <v>1073</v>
      </c>
      <c r="C52" s="113"/>
      <c r="D52" s="113"/>
      <c r="E52" s="113"/>
      <c r="F52" s="113"/>
      <c r="G52" s="113">
        <f t="shared" si="0"/>
        <v>0</v>
      </c>
      <c r="H52" s="161"/>
      <c r="I52" s="94"/>
    </row>
    <row r="53" spans="1:9" s="2" customFormat="1" ht="20.100000000000001" customHeight="1">
      <c r="A53" s="90" t="s">
        <v>73</v>
      </c>
      <c r="B53" s="9">
        <v>1080</v>
      </c>
      <c r="C53" s="162">
        <f>SUM(C54:C59)</f>
        <v>0</v>
      </c>
      <c r="D53" s="162">
        <f>SUM(D54:D59)</f>
        <v>0</v>
      </c>
      <c r="E53" s="162">
        <f>SUM(E54:E59)</f>
        <v>-2</v>
      </c>
      <c r="F53" s="162">
        <f>SUM(F54:F59)</f>
        <v>0</v>
      </c>
      <c r="G53" s="113">
        <f t="shared" si="0"/>
        <v>2</v>
      </c>
      <c r="H53" s="161"/>
      <c r="I53" s="94"/>
    </row>
    <row r="54" spans="1:9" s="2" customFormat="1" ht="20.100000000000001" customHeight="1">
      <c r="A54" s="8" t="s">
        <v>149</v>
      </c>
      <c r="B54" s="9">
        <v>1081</v>
      </c>
      <c r="C54" s="113">
        <v>0</v>
      </c>
      <c r="D54" s="113">
        <v>0</v>
      </c>
      <c r="E54" s="113">
        <v>0</v>
      </c>
      <c r="F54" s="113">
        <v>0</v>
      </c>
      <c r="G54" s="113">
        <f t="shared" si="0"/>
        <v>0</v>
      </c>
      <c r="H54" s="161"/>
      <c r="I54" s="94"/>
    </row>
    <row r="55" spans="1:9" s="2" customFormat="1" ht="20.100000000000001" customHeight="1">
      <c r="A55" s="8" t="s">
        <v>383</v>
      </c>
      <c r="B55" s="9">
        <v>1082</v>
      </c>
      <c r="C55" s="113">
        <v>0</v>
      </c>
      <c r="D55" s="113">
        <v>0</v>
      </c>
      <c r="E55" s="113">
        <v>0</v>
      </c>
      <c r="F55" s="113">
        <v>0</v>
      </c>
      <c r="G55" s="113">
        <f t="shared" si="0"/>
        <v>0</v>
      </c>
      <c r="H55" s="161"/>
      <c r="I55" s="94"/>
    </row>
    <row r="56" spans="1:9" s="2" customFormat="1" ht="20.100000000000001" customHeight="1">
      <c r="A56" s="8" t="s">
        <v>65</v>
      </c>
      <c r="B56" s="9">
        <v>1083</v>
      </c>
      <c r="C56" s="113">
        <v>0</v>
      </c>
      <c r="D56" s="113">
        <v>0</v>
      </c>
      <c r="E56" s="113">
        <v>0</v>
      </c>
      <c r="F56" s="113">
        <v>0</v>
      </c>
      <c r="G56" s="113">
        <f t="shared" si="0"/>
        <v>0</v>
      </c>
      <c r="H56" s="161"/>
      <c r="I56" s="94"/>
    </row>
    <row r="57" spans="1:9" s="2" customFormat="1" ht="20.100000000000001" customHeight="1">
      <c r="A57" s="8" t="s">
        <v>48</v>
      </c>
      <c r="B57" s="9">
        <v>1084</v>
      </c>
      <c r="C57" s="113">
        <v>0</v>
      </c>
      <c r="D57" s="113">
        <v>0</v>
      </c>
      <c r="E57" s="113">
        <v>0</v>
      </c>
      <c r="F57" s="113">
        <v>0</v>
      </c>
      <c r="G57" s="113">
        <f t="shared" si="0"/>
        <v>0</v>
      </c>
      <c r="H57" s="161"/>
      <c r="I57" s="94"/>
    </row>
    <row r="58" spans="1:9" s="2" customFormat="1" ht="20.100000000000001" customHeight="1">
      <c r="A58" s="8" t="s">
        <v>57</v>
      </c>
      <c r="B58" s="9">
        <v>1085</v>
      </c>
      <c r="C58" s="113">
        <v>0</v>
      </c>
      <c r="D58" s="113">
        <v>0</v>
      </c>
      <c r="E58" s="113">
        <v>0</v>
      </c>
      <c r="F58" s="113">
        <v>0</v>
      </c>
      <c r="G58" s="113">
        <f t="shared" si="0"/>
        <v>0</v>
      </c>
      <c r="H58" s="161"/>
      <c r="I58" s="94"/>
    </row>
    <row r="59" spans="1:9" s="2" customFormat="1" ht="20.100000000000001" customHeight="1">
      <c r="A59" s="8" t="s">
        <v>181</v>
      </c>
      <c r="B59" s="9">
        <v>1086</v>
      </c>
      <c r="C59" s="113"/>
      <c r="D59" s="113"/>
      <c r="E59" s="113">
        <v>-2</v>
      </c>
      <c r="F59" s="113"/>
      <c r="G59" s="113">
        <f t="shared" si="0"/>
        <v>2</v>
      </c>
      <c r="H59" s="161"/>
      <c r="I59" s="94"/>
    </row>
    <row r="60" spans="1:9" s="5" customFormat="1" ht="20.100000000000001" customHeight="1">
      <c r="A60" s="10" t="s">
        <v>4</v>
      </c>
      <c r="B60" s="11">
        <v>1100</v>
      </c>
      <c r="C60" s="122">
        <f>SUM(C17,C18,C41,C49,C53)</f>
        <v>-90</v>
      </c>
      <c r="D60" s="122">
        <f>SUM(D17,D18,D41,D49,D53)</f>
        <v>-596</v>
      </c>
      <c r="E60" s="122">
        <v>2</v>
      </c>
      <c r="F60" s="122">
        <f>SUM(F17,F18,F41,F49,F53)</f>
        <v>-28</v>
      </c>
      <c r="G60" s="123">
        <f t="shared" ref="G60:G77" si="1">F60-E60</f>
        <v>-30</v>
      </c>
      <c r="H60" s="161">
        <f>(F60/E60)*100</f>
        <v>-1400</v>
      </c>
      <c r="I60" s="95"/>
    </row>
    <row r="61" spans="1:9" ht="20.100000000000001" customHeight="1">
      <c r="A61" s="8" t="s">
        <v>96</v>
      </c>
      <c r="B61" s="9">
        <v>1110</v>
      </c>
      <c r="C61" s="113"/>
      <c r="D61" s="113"/>
      <c r="E61" s="113"/>
      <c r="F61" s="113"/>
      <c r="G61" s="113">
        <f t="shared" si="1"/>
        <v>0</v>
      </c>
      <c r="H61" s="161"/>
      <c r="I61" s="94"/>
    </row>
    <row r="62" spans="1:9" ht="20.100000000000001" customHeight="1">
      <c r="A62" s="8" t="s">
        <v>99</v>
      </c>
      <c r="B62" s="9">
        <v>1120</v>
      </c>
      <c r="C62" s="113">
        <v>0</v>
      </c>
      <c r="D62" s="113">
        <v>0</v>
      </c>
      <c r="E62" s="113">
        <v>0</v>
      </c>
      <c r="F62" s="113">
        <v>0</v>
      </c>
      <c r="G62" s="113">
        <f>F62-E62</f>
        <v>0</v>
      </c>
      <c r="H62" s="161"/>
      <c r="I62" s="94"/>
    </row>
    <row r="63" spans="1:9" ht="20.100000000000001" customHeight="1">
      <c r="A63" s="8" t="s">
        <v>97</v>
      </c>
      <c r="B63" s="9">
        <v>1130</v>
      </c>
      <c r="C63" s="113"/>
      <c r="D63" s="113"/>
      <c r="E63" s="122"/>
      <c r="F63" s="113"/>
      <c r="G63" s="113">
        <f t="shared" si="1"/>
        <v>0</v>
      </c>
      <c r="H63" s="161"/>
      <c r="I63" s="94"/>
    </row>
    <row r="64" spans="1:9" ht="20.100000000000001" customHeight="1">
      <c r="A64" s="8" t="s">
        <v>98</v>
      </c>
      <c r="B64" s="9">
        <v>1140</v>
      </c>
      <c r="C64" s="113">
        <v>0</v>
      </c>
      <c r="D64" s="113">
        <v>0</v>
      </c>
      <c r="E64" s="113">
        <v>0</v>
      </c>
      <c r="F64" s="113">
        <v>0</v>
      </c>
      <c r="G64" s="113">
        <f t="shared" si="1"/>
        <v>0</v>
      </c>
      <c r="H64" s="161"/>
      <c r="I64" s="94"/>
    </row>
    <row r="65" spans="1:9" ht="20.100000000000001" customHeight="1">
      <c r="A65" s="8" t="s">
        <v>261</v>
      </c>
      <c r="B65" s="9">
        <v>1150</v>
      </c>
      <c r="C65" s="162">
        <f>SUM(C66:C67)</f>
        <v>0</v>
      </c>
      <c r="D65" s="162">
        <f>SUM(D66:D67)</f>
        <v>356</v>
      </c>
      <c r="E65" s="162">
        <f>SUM(E66:E67)</f>
        <v>0</v>
      </c>
      <c r="F65" s="162">
        <f>SUM(F66:F67)</f>
        <v>0</v>
      </c>
      <c r="G65" s="113">
        <f t="shared" si="1"/>
        <v>0</v>
      </c>
      <c r="H65" s="161"/>
      <c r="I65" s="94"/>
    </row>
    <row r="66" spans="1:9" ht="20.100000000000001" customHeight="1">
      <c r="A66" s="8" t="s">
        <v>149</v>
      </c>
      <c r="B66" s="9">
        <v>1151</v>
      </c>
      <c r="C66" s="113"/>
      <c r="D66" s="113"/>
      <c r="E66" s="113"/>
      <c r="F66" s="113"/>
      <c r="G66" s="113">
        <f t="shared" si="1"/>
        <v>0</v>
      </c>
      <c r="H66" s="161"/>
      <c r="I66" s="94"/>
    </row>
    <row r="67" spans="1:9" ht="20.100000000000001" customHeight="1">
      <c r="A67" s="8" t="s">
        <v>262</v>
      </c>
      <c r="B67" s="9">
        <v>1152</v>
      </c>
      <c r="C67" s="113"/>
      <c r="D67" s="113">
        <v>356</v>
      </c>
      <c r="E67" s="113"/>
      <c r="F67" s="113"/>
      <c r="G67" s="113"/>
      <c r="H67" s="161"/>
      <c r="I67" s="94"/>
    </row>
    <row r="68" spans="1:9" ht="20.100000000000001" customHeight="1">
      <c r="A68" s="8" t="s">
        <v>263</v>
      </c>
      <c r="B68" s="9">
        <v>1160</v>
      </c>
      <c r="C68" s="162">
        <f>SUM(C69:C70)</f>
        <v>0</v>
      </c>
      <c r="D68" s="162">
        <f>SUM(D69:D70)</f>
        <v>-40</v>
      </c>
      <c r="E68" s="162">
        <f>SUM(E69:E70)</f>
        <v>0</v>
      </c>
      <c r="F68" s="162">
        <f>SUM(F69:F70)</f>
        <v>-40</v>
      </c>
      <c r="G68" s="113">
        <f t="shared" si="1"/>
        <v>-40</v>
      </c>
      <c r="H68" s="161"/>
      <c r="I68" s="94"/>
    </row>
    <row r="69" spans="1:9" ht="20.100000000000001" customHeight="1">
      <c r="A69" s="8" t="s">
        <v>149</v>
      </c>
      <c r="B69" s="9">
        <v>1161</v>
      </c>
      <c r="C69" s="113">
        <v>0</v>
      </c>
      <c r="D69" s="113">
        <v>0</v>
      </c>
      <c r="E69" s="113">
        <v>0</v>
      </c>
      <c r="F69" s="113">
        <v>0</v>
      </c>
      <c r="G69" s="113"/>
      <c r="H69" s="161"/>
      <c r="I69" s="94"/>
    </row>
    <row r="70" spans="1:9" ht="20.100000000000001" customHeight="1">
      <c r="A70" s="8" t="s">
        <v>105</v>
      </c>
      <c r="B70" s="9">
        <v>1162</v>
      </c>
      <c r="C70" s="113">
        <v>0</v>
      </c>
      <c r="D70" s="113">
        <v>-40</v>
      </c>
      <c r="E70" s="113">
        <v>0</v>
      </c>
      <c r="F70" s="113">
        <v>-40</v>
      </c>
      <c r="G70" s="113">
        <f t="shared" si="1"/>
        <v>-40</v>
      </c>
      <c r="H70" s="161"/>
      <c r="I70" s="94"/>
    </row>
    <row r="71" spans="1:9" s="5" customFormat="1" ht="20.100000000000001" customHeight="1">
      <c r="A71" s="10" t="s">
        <v>85</v>
      </c>
      <c r="B71" s="11">
        <v>1170</v>
      </c>
      <c r="C71" s="122">
        <f>SUM(C60,C61,C62,C63,C64,C65,C68)</f>
        <v>-90</v>
      </c>
      <c r="D71" s="122">
        <f>SUM(D60,D61,D62,D63,D64,D65,D68)</f>
        <v>-280</v>
      </c>
      <c r="E71" s="122">
        <f>SUM(E60,E61,E62,E63,E64,E65,E68)</f>
        <v>2</v>
      </c>
      <c r="F71" s="122">
        <f>SUM(F60,F61,F62,F63,F64,F65,F68)</f>
        <v>-68</v>
      </c>
      <c r="G71" s="123">
        <f t="shared" si="1"/>
        <v>-70</v>
      </c>
      <c r="H71" s="161">
        <f>(F71/E71)*100</f>
        <v>-3400</v>
      </c>
      <c r="I71" s="95"/>
    </row>
    <row r="72" spans="1:9" ht="20.100000000000001" customHeight="1">
      <c r="A72" s="8" t="s">
        <v>254</v>
      </c>
      <c r="B72" s="7">
        <v>1180</v>
      </c>
      <c r="C72" s="113">
        <v>0</v>
      </c>
      <c r="D72" s="113">
        <v>0</v>
      </c>
      <c r="E72" s="113"/>
      <c r="F72" s="113">
        <v>0</v>
      </c>
      <c r="G72" s="113">
        <f t="shared" si="1"/>
        <v>0</v>
      </c>
      <c r="H72" s="161"/>
      <c r="I72" s="94"/>
    </row>
    <row r="73" spans="1:9" ht="20.100000000000001" customHeight="1">
      <c r="A73" s="8" t="s">
        <v>255</v>
      </c>
      <c r="B73" s="7">
        <v>1181</v>
      </c>
      <c r="C73" s="113"/>
      <c r="D73" s="113"/>
      <c r="E73" s="113"/>
      <c r="F73" s="113"/>
      <c r="G73" s="113"/>
      <c r="H73" s="161"/>
      <c r="I73" s="94"/>
    </row>
    <row r="74" spans="1:9" ht="20.100000000000001" customHeight="1">
      <c r="A74" s="8" t="s">
        <v>256</v>
      </c>
      <c r="B74" s="9">
        <v>1190</v>
      </c>
      <c r="C74" s="113"/>
      <c r="D74" s="113"/>
      <c r="E74" s="113"/>
      <c r="F74" s="113"/>
      <c r="G74" s="113"/>
      <c r="H74" s="161"/>
      <c r="I74" s="94"/>
    </row>
    <row r="75" spans="1:9" ht="20.100000000000001" customHeight="1">
      <c r="A75" s="8" t="s">
        <v>257</v>
      </c>
      <c r="B75" s="6">
        <v>1191</v>
      </c>
      <c r="C75" s="113">
        <v>0</v>
      </c>
      <c r="D75" s="113">
        <v>0</v>
      </c>
      <c r="E75" s="113">
        <v>0</v>
      </c>
      <c r="F75" s="113">
        <v>0</v>
      </c>
      <c r="G75" s="113">
        <f t="shared" si="1"/>
        <v>0</v>
      </c>
      <c r="H75" s="161"/>
      <c r="I75" s="94"/>
    </row>
    <row r="76" spans="1:9" s="5" customFormat="1" ht="20.100000000000001" customHeight="1">
      <c r="A76" s="10" t="s">
        <v>282</v>
      </c>
      <c r="B76" s="11">
        <v>1200</v>
      </c>
      <c r="C76" s="122">
        <f>SUM(C71,C72,C73,C74,C75)</f>
        <v>-90</v>
      </c>
      <c r="D76" s="122">
        <f>SUM(D71,D72,D73,D74,D75)</f>
        <v>-280</v>
      </c>
      <c r="E76" s="122">
        <f>SUM(E71,E72,E73,E74,E75)</f>
        <v>2</v>
      </c>
      <c r="F76" s="122">
        <f>SUM(F71,F72,F73,F74,F75)</f>
        <v>-68</v>
      </c>
      <c r="G76" s="123">
        <f t="shared" si="1"/>
        <v>-70</v>
      </c>
      <c r="H76" s="161">
        <f>(F76/E76)*100</f>
        <v>-3400</v>
      </c>
      <c r="I76" s="95"/>
    </row>
    <row r="77" spans="1:9" ht="20.100000000000001" customHeight="1">
      <c r="A77" s="8" t="s">
        <v>25</v>
      </c>
      <c r="B77" s="6">
        <v>1201</v>
      </c>
      <c r="C77" s="113"/>
      <c r="D77" s="113"/>
      <c r="E77" s="113">
        <v>2</v>
      </c>
      <c r="F77" s="113"/>
      <c r="G77" s="113">
        <f t="shared" si="1"/>
        <v>-2</v>
      </c>
      <c r="H77" s="161"/>
      <c r="I77" s="93"/>
    </row>
    <row r="78" spans="1:9" ht="20.100000000000001" customHeight="1">
      <c r="A78" s="8" t="s">
        <v>26</v>
      </c>
      <c r="B78" s="6">
        <v>1202</v>
      </c>
      <c r="C78" s="113">
        <v>-90</v>
      </c>
      <c r="D78" s="113">
        <v>-280</v>
      </c>
      <c r="E78" s="113"/>
      <c r="F78" s="113">
        <v>-68</v>
      </c>
      <c r="G78" s="113"/>
      <c r="H78" s="161"/>
      <c r="I78" s="93"/>
    </row>
    <row r="79" spans="1:9" ht="20.100000000000001" customHeight="1">
      <c r="A79" s="10" t="s">
        <v>19</v>
      </c>
      <c r="B79" s="9">
        <v>1210</v>
      </c>
      <c r="C79" s="164">
        <f>SUM(C7,C49,C61,C63,C65,C73,C74)</f>
        <v>9028</v>
      </c>
      <c r="D79" s="164">
        <f>SUM(D7,D49,D61,D63,D65,D73,D74)</f>
        <v>4151</v>
      </c>
      <c r="E79" s="164">
        <f>SUM(E7,E49,E61,E63,E65,E73,E74)</f>
        <v>1850</v>
      </c>
      <c r="F79" s="164">
        <f>SUM(F7,F49,F61,F63,F65,F73,F74)</f>
        <v>1201</v>
      </c>
      <c r="G79" s="123">
        <f>F79-E79</f>
        <v>-649</v>
      </c>
      <c r="H79" s="161">
        <f>(F79/E79)*100</f>
        <v>64.918918918918919</v>
      </c>
      <c r="I79" s="94"/>
    </row>
    <row r="80" spans="1:9" ht="20.100000000000001" customHeight="1">
      <c r="A80" s="10" t="s">
        <v>102</v>
      </c>
      <c r="B80" s="9">
        <v>1220</v>
      </c>
      <c r="C80" s="164">
        <f>SUM(C8,C18,C41,C53,C62,C64,C68,C72,C75)</f>
        <v>-9118</v>
      </c>
      <c r="D80" s="164">
        <f>SUM(D8,D18,D41,D53,D62,D64,D68,D72,D75)</f>
        <v>-4431</v>
      </c>
      <c r="E80" s="164">
        <f>SUM(E8,E18,E41,E53,E62,E64,E68,E72,E75)</f>
        <v>-1849</v>
      </c>
      <c r="F80" s="164">
        <f>SUM(F8,F18,F41,F53,F62,F64,F68,F72,F75)</f>
        <v>-1269</v>
      </c>
      <c r="G80" s="123">
        <f>F80-E80</f>
        <v>580</v>
      </c>
      <c r="H80" s="161">
        <f>(F80/E80)*100</f>
        <v>68.631692806922658</v>
      </c>
      <c r="I80" s="94"/>
    </row>
    <row r="81" spans="1:9" ht="20.100000000000001" customHeight="1">
      <c r="A81" s="8" t="s">
        <v>182</v>
      </c>
      <c r="B81" s="9">
        <v>1230</v>
      </c>
      <c r="C81" s="113"/>
      <c r="D81" s="113"/>
      <c r="E81" s="113"/>
      <c r="F81" s="113"/>
      <c r="G81" s="113">
        <f>F81-E81</f>
        <v>0</v>
      </c>
      <c r="H81" s="161"/>
      <c r="I81" s="94"/>
    </row>
    <row r="82" spans="1:9" ht="24.95" customHeight="1">
      <c r="A82" s="235" t="s">
        <v>124</v>
      </c>
      <c r="B82" s="235"/>
      <c r="C82" s="235"/>
      <c r="D82" s="235"/>
      <c r="E82" s="235"/>
      <c r="F82" s="235"/>
      <c r="G82" s="235"/>
      <c r="H82" s="235"/>
      <c r="I82" s="235"/>
    </row>
    <row r="83" spans="1:9" ht="20.100000000000001" customHeight="1">
      <c r="A83" s="8" t="s">
        <v>193</v>
      </c>
      <c r="B83" s="9">
        <v>1300</v>
      </c>
      <c r="C83" s="162">
        <f>C60</f>
        <v>-90</v>
      </c>
      <c r="D83" s="162">
        <f>D60</f>
        <v>-596</v>
      </c>
      <c r="E83" s="162">
        <f>E60</f>
        <v>2</v>
      </c>
      <c r="F83" s="162">
        <f>F60</f>
        <v>-28</v>
      </c>
      <c r="G83" s="113">
        <f t="shared" ref="G83:G89" si="2">F83-E83</f>
        <v>-30</v>
      </c>
      <c r="H83" s="161">
        <f t="shared" ref="H83:H98" si="3">(F83/E83)*100</f>
        <v>-1400</v>
      </c>
      <c r="I83" s="94"/>
    </row>
    <row r="84" spans="1:9" ht="20.100000000000001" customHeight="1">
      <c r="A84" s="8" t="s">
        <v>339</v>
      </c>
      <c r="B84" s="9">
        <v>1301</v>
      </c>
      <c r="C84" s="162">
        <v>6</v>
      </c>
      <c r="D84" s="162">
        <f>D96</f>
        <v>6</v>
      </c>
      <c r="E84" s="162">
        <f>E96</f>
        <v>2</v>
      </c>
      <c r="F84" s="162">
        <f>F96</f>
        <v>2</v>
      </c>
      <c r="G84" s="113">
        <f t="shared" si="2"/>
        <v>0</v>
      </c>
      <c r="H84" s="161"/>
      <c r="I84" s="94"/>
    </row>
    <row r="85" spans="1:9" ht="20.100000000000001" customHeight="1">
      <c r="A85" s="8" t="s">
        <v>340</v>
      </c>
      <c r="B85" s="9">
        <v>1302</v>
      </c>
      <c r="C85" s="162">
        <f>C50</f>
        <v>0</v>
      </c>
      <c r="D85" s="162">
        <f>D50</f>
        <v>0</v>
      </c>
      <c r="E85" s="162">
        <f>E50</f>
        <v>0</v>
      </c>
      <c r="F85" s="162">
        <f>F50</f>
        <v>0</v>
      </c>
      <c r="G85" s="113">
        <f t="shared" si="2"/>
        <v>0</v>
      </c>
      <c r="H85" s="161"/>
      <c r="I85" s="94"/>
    </row>
    <row r="86" spans="1:9" ht="20.100000000000001" customHeight="1">
      <c r="A86" s="8" t="s">
        <v>341</v>
      </c>
      <c r="B86" s="9">
        <v>1303</v>
      </c>
      <c r="C86" s="162">
        <f>C54</f>
        <v>0</v>
      </c>
      <c r="D86" s="162">
        <f>D54</f>
        <v>0</v>
      </c>
      <c r="E86" s="162">
        <f>E54</f>
        <v>0</v>
      </c>
      <c r="F86" s="162">
        <f>F54</f>
        <v>0</v>
      </c>
      <c r="G86" s="113">
        <f t="shared" si="2"/>
        <v>0</v>
      </c>
      <c r="H86" s="161"/>
      <c r="I86" s="94"/>
    </row>
    <row r="87" spans="1:9" ht="20.100000000000001" customHeight="1">
      <c r="A87" s="8" t="s">
        <v>342</v>
      </c>
      <c r="B87" s="9">
        <v>1304</v>
      </c>
      <c r="C87" s="162">
        <f>C51</f>
        <v>0</v>
      </c>
      <c r="D87" s="162">
        <f>D51</f>
        <v>0</v>
      </c>
      <c r="E87" s="162">
        <f>E51</f>
        <v>0</v>
      </c>
      <c r="F87" s="162">
        <f>F51</f>
        <v>0</v>
      </c>
      <c r="G87" s="113"/>
      <c r="H87" s="161"/>
      <c r="I87" s="94"/>
    </row>
    <row r="88" spans="1:9" ht="20.100000000000001" customHeight="1">
      <c r="A88" s="8" t="s">
        <v>343</v>
      </c>
      <c r="B88" s="9">
        <v>1305</v>
      </c>
      <c r="C88" s="162">
        <f>C55</f>
        <v>0</v>
      </c>
      <c r="D88" s="162">
        <f>D55</f>
        <v>0</v>
      </c>
      <c r="E88" s="162">
        <f>E55</f>
        <v>0</v>
      </c>
      <c r="F88" s="162">
        <f>F55</f>
        <v>0</v>
      </c>
      <c r="G88" s="113">
        <f t="shared" si="2"/>
        <v>0</v>
      </c>
      <c r="H88" s="161"/>
      <c r="I88" s="94"/>
    </row>
    <row r="89" spans="1:9" s="5" customFormat="1" ht="20.100000000000001" customHeight="1">
      <c r="A89" s="10" t="s">
        <v>118</v>
      </c>
      <c r="B89" s="11">
        <v>1310</v>
      </c>
      <c r="C89" s="165">
        <f>C83+C84-C85-C86-C87-C88</f>
        <v>-84</v>
      </c>
      <c r="D89" s="165">
        <f>D83+D84-D85-D86-D87-D88</f>
        <v>-590</v>
      </c>
      <c r="E89" s="165">
        <f>E83+E84-E85-E86-E87-E88</f>
        <v>4</v>
      </c>
      <c r="F89" s="165">
        <f>F83+F84-F85-F86-F87-F88</f>
        <v>-26</v>
      </c>
      <c r="G89" s="123">
        <f t="shared" si="2"/>
        <v>-30</v>
      </c>
      <c r="H89" s="163">
        <f t="shared" si="3"/>
        <v>-650</v>
      </c>
      <c r="I89" s="95"/>
    </row>
    <row r="90" spans="1:9" s="5" customFormat="1" ht="20.100000000000001" customHeight="1">
      <c r="A90" s="221" t="s">
        <v>156</v>
      </c>
      <c r="B90" s="222"/>
      <c r="C90" s="222"/>
      <c r="D90" s="222"/>
      <c r="E90" s="222"/>
      <c r="F90" s="222"/>
      <c r="G90" s="222"/>
      <c r="H90" s="222"/>
      <c r="I90" s="223"/>
    </row>
    <row r="91" spans="1:9" s="5" customFormat="1" ht="20.100000000000001" customHeight="1">
      <c r="A91" s="8" t="s">
        <v>194</v>
      </c>
      <c r="B91" s="9">
        <v>1400</v>
      </c>
      <c r="C91" s="113">
        <v>5883</v>
      </c>
      <c r="D91" s="113">
        <f>F91+1748</f>
        <v>2425</v>
      </c>
      <c r="E91" s="113">
        <f>E92</f>
        <v>1233</v>
      </c>
      <c r="F91" s="113">
        <v>677</v>
      </c>
      <c r="G91" s="113">
        <f t="shared" ref="G91:G98" si="4">F91-E91</f>
        <v>-556</v>
      </c>
      <c r="H91" s="161">
        <f t="shared" si="3"/>
        <v>54.90673154906731</v>
      </c>
      <c r="I91" s="94"/>
    </row>
    <row r="92" spans="1:9" s="5" customFormat="1" ht="36.75" customHeight="1">
      <c r="A92" s="8" t="s">
        <v>195</v>
      </c>
      <c r="B92" s="40">
        <v>1401</v>
      </c>
      <c r="C92" s="113">
        <v>5883</v>
      </c>
      <c r="D92" s="113">
        <f>F92+1748</f>
        <v>2425</v>
      </c>
      <c r="E92" s="113">
        <f>-E9</f>
        <v>1233</v>
      </c>
      <c r="F92" s="113">
        <v>677</v>
      </c>
      <c r="G92" s="113">
        <f t="shared" si="4"/>
        <v>-556</v>
      </c>
      <c r="H92" s="161">
        <f t="shared" si="3"/>
        <v>54.90673154906731</v>
      </c>
      <c r="I92" s="196"/>
    </row>
    <row r="93" spans="1:9" s="5" customFormat="1" ht="20.100000000000001" customHeight="1">
      <c r="A93" s="8" t="s">
        <v>28</v>
      </c>
      <c r="B93" s="40">
        <v>1402</v>
      </c>
      <c r="C93" s="113"/>
      <c r="D93" s="113"/>
      <c r="E93" s="113"/>
      <c r="F93" s="113"/>
      <c r="G93" s="113">
        <f t="shared" si="4"/>
        <v>0</v>
      </c>
      <c r="H93" s="161"/>
      <c r="I93" s="93"/>
    </row>
    <row r="94" spans="1:9" s="5" customFormat="1" ht="20.100000000000001" customHeight="1">
      <c r="A94" s="8" t="s">
        <v>5</v>
      </c>
      <c r="B94" s="14">
        <v>1410</v>
      </c>
      <c r="C94" s="113">
        <v>2495</v>
      </c>
      <c r="D94" s="113">
        <f>335+1159</f>
        <v>1494</v>
      </c>
      <c r="E94" s="113">
        <f>-(E26+E44)</f>
        <v>463</v>
      </c>
      <c r="F94" s="113">
        <f>65+338</f>
        <v>403</v>
      </c>
      <c r="G94" s="113">
        <f t="shared" si="4"/>
        <v>-60</v>
      </c>
      <c r="H94" s="161">
        <f t="shared" si="3"/>
        <v>87.041036717062639</v>
      </c>
      <c r="I94" s="93"/>
    </row>
    <row r="95" spans="1:9" s="5" customFormat="1" ht="20.100000000000001" customHeight="1">
      <c r="A95" s="8" t="s">
        <v>6</v>
      </c>
      <c r="B95" s="14">
        <v>1420</v>
      </c>
      <c r="C95" s="113">
        <v>478</v>
      </c>
      <c r="D95" s="113">
        <f>263+65</f>
        <v>328</v>
      </c>
      <c r="E95" s="113">
        <v>101</v>
      </c>
      <c r="F95" s="113">
        <f>11+80</f>
        <v>91</v>
      </c>
      <c r="G95" s="113">
        <f t="shared" si="4"/>
        <v>-10</v>
      </c>
      <c r="H95" s="161">
        <f t="shared" si="3"/>
        <v>90.099009900990097</v>
      </c>
      <c r="I95" s="93"/>
    </row>
    <row r="96" spans="1:9" s="5" customFormat="1" ht="20.100000000000001" customHeight="1">
      <c r="A96" s="8" t="s">
        <v>7</v>
      </c>
      <c r="B96" s="14">
        <v>1430</v>
      </c>
      <c r="C96" s="113">
        <v>6</v>
      </c>
      <c r="D96" s="113">
        <v>6</v>
      </c>
      <c r="E96" s="113">
        <v>2</v>
      </c>
      <c r="F96" s="113">
        <v>2</v>
      </c>
      <c r="G96" s="113">
        <f t="shared" si="4"/>
        <v>0</v>
      </c>
      <c r="H96" s="161"/>
      <c r="I96" s="94"/>
    </row>
    <row r="97" spans="1:9" s="5" customFormat="1" ht="20.100000000000001" customHeight="1">
      <c r="A97" s="8" t="s">
        <v>29</v>
      </c>
      <c r="B97" s="14">
        <v>1440</v>
      </c>
      <c r="C97" s="113">
        <v>256</v>
      </c>
      <c r="D97" s="113">
        <v>138</v>
      </c>
      <c r="E97" s="113">
        <v>50</v>
      </c>
      <c r="F97" s="113">
        <v>56</v>
      </c>
      <c r="G97" s="113">
        <f t="shared" si="4"/>
        <v>6</v>
      </c>
      <c r="H97" s="161">
        <f t="shared" si="3"/>
        <v>112.00000000000001</v>
      </c>
      <c r="I97" s="94"/>
    </row>
    <row r="98" spans="1:9" s="5" customFormat="1">
      <c r="A98" s="10" t="s">
        <v>53</v>
      </c>
      <c r="B98" s="51">
        <v>1450</v>
      </c>
      <c r="C98" s="166">
        <f>SUM(C91,C94:C97)</f>
        <v>9118</v>
      </c>
      <c r="D98" s="166">
        <f>SUM(D91,D94:D97)</f>
        <v>4391</v>
      </c>
      <c r="E98" s="166">
        <f>SUM(E92:E97)</f>
        <v>1849</v>
      </c>
      <c r="F98" s="166">
        <f>SUM(F91,F94:F97)</f>
        <v>1229</v>
      </c>
      <c r="G98" s="123">
        <f t="shared" si="4"/>
        <v>-620</v>
      </c>
      <c r="H98" s="163">
        <f t="shared" si="3"/>
        <v>66.468361276365613</v>
      </c>
      <c r="I98" s="95"/>
    </row>
    <row r="99" spans="1:9" s="5" customFormat="1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ht="27.75" customHeight="1">
      <c r="A102" s="59" t="s">
        <v>450</v>
      </c>
      <c r="B102" s="1"/>
      <c r="C102" s="231" t="s">
        <v>92</v>
      </c>
      <c r="D102" s="231"/>
      <c r="E102" s="81"/>
      <c r="F102" s="232" t="s">
        <v>451</v>
      </c>
      <c r="G102" s="232"/>
      <c r="H102" s="232"/>
      <c r="I102" s="3"/>
    </row>
    <row r="103" spans="1:9" s="2" customFormat="1">
      <c r="A103" s="76" t="s">
        <v>217</v>
      </c>
      <c r="B103" s="3"/>
      <c r="C103" s="228" t="s">
        <v>216</v>
      </c>
      <c r="D103" s="228"/>
      <c r="E103" s="3"/>
      <c r="F103" s="210" t="s">
        <v>88</v>
      </c>
      <c r="G103" s="210"/>
      <c r="H103" s="210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2 G75:G77 G18:G45 G70:G72 G46:G48 G9:G17 G68 G60:G65 H8:H9 G54:G58 F89:G89 G86:G88 C89 E89 H17:H18 H25:H27 H29 H40:H42 H44:H45 H48 H94:H95 H97:H9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8"/>
  <sheetViews>
    <sheetView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8" sqref="L28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39" t="s">
        <v>121</v>
      </c>
      <c r="B1" s="239"/>
      <c r="C1" s="239"/>
      <c r="D1" s="239"/>
      <c r="E1" s="239"/>
      <c r="F1" s="239"/>
      <c r="G1" s="239"/>
      <c r="H1" s="239"/>
    </row>
    <row r="2" spans="1:8">
      <c r="A2" s="239"/>
      <c r="B2" s="239"/>
      <c r="C2" s="239"/>
      <c r="D2" s="239"/>
      <c r="E2" s="239"/>
      <c r="F2" s="239"/>
      <c r="G2" s="239"/>
      <c r="H2" s="239"/>
    </row>
    <row r="3" spans="1:8" ht="38.25" customHeight="1">
      <c r="A3" s="220" t="s">
        <v>196</v>
      </c>
      <c r="B3" s="238" t="s">
        <v>18</v>
      </c>
      <c r="C3" s="219" t="s">
        <v>346</v>
      </c>
      <c r="D3" s="219"/>
      <c r="E3" s="220" t="s">
        <v>382</v>
      </c>
      <c r="F3" s="220"/>
      <c r="G3" s="220"/>
      <c r="H3" s="220"/>
    </row>
    <row r="4" spans="1:8" ht="39" customHeight="1">
      <c r="A4" s="220"/>
      <c r="B4" s="238"/>
      <c r="C4" s="7" t="s">
        <v>183</v>
      </c>
      <c r="D4" s="7" t="s">
        <v>184</v>
      </c>
      <c r="E4" s="7" t="s">
        <v>185</v>
      </c>
      <c r="F4" s="7" t="s">
        <v>170</v>
      </c>
      <c r="G4" s="71" t="s">
        <v>191</v>
      </c>
      <c r="H4" s="71" t="s">
        <v>192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37" t="s">
        <v>120</v>
      </c>
      <c r="B6" s="237"/>
      <c r="C6" s="237"/>
      <c r="D6" s="237"/>
      <c r="E6" s="237"/>
      <c r="F6" s="237"/>
      <c r="G6" s="237"/>
      <c r="H6" s="237"/>
    </row>
    <row r="7" spans="1:8" ht="42.75" customHeight="1">
      <c r="A7" s="47" t="s">
        <v>55</v>
      </c>
      <c r="B7" s="6">
        <v>2000</v>
      </c>
      <c r="C7" s="113">
        <v>-286</v>
      </c>
      <c r="D7" s="113">
        <v>-319</v>
      </c>
      <c r="E7" s="113"/>
      <c r="F7" s="113">
        <v>-319</v>
      </c>
      <c r="G7" s="113">
        <f>F7-E7</f>
        <v>-319</v>
      </c>
      <c r="H7" s="161"/>
    </row>
    <row r="8" spans="1:8" ht="37.5">
      <c r="A8" s="47" t="s">
        <v>264</v>
      </c>
      <c r="B8" s="6">
        <v>2010</v>
      </c>
      <c r="C8" s="162">
        <f>SUM(C9:C10)</f>
        <v>0</v>
      </c>
      <c r="D8" s="162" t="s">
        <v>431</v>
      </c>
      <c r="E8" s="162">
        <f>SUM(E9:E10)</f>
        <v>0</v>
      </c>
      <c r="F8" s="162">
        <f>SUM(F9:F10)</f>
        <v>0</v>
      </c>
      <c r="G8" s="113">
        <f>F8-E8</f>
        <v>0</v>
      </c>
      <c r="H8" s="161"/>
    </row>
    <row r="9" spans="1:8" ht="42.75" customHeight="1">
      <c r="A9" s="8" t="s">
        <v>144</v>
      </c>
      <c r="B9" s="6">
        <v>2011</v>
      </c>
      <c r="C9" s="113" t="s">
        <v>235</v>
      </c>
      <c r="D9" s="113" t="s">
        <v>235</v>
      </c>
      <c r="E9" s="113" t="s">
        <v>235</v>
      </c>
      <c r="F9" s="113" t="s">
        <v>235</v>
      </c>
      <c r="G9" s="113"/>
      <c r="H9" s="161"/>
    </row>
    <row r="10" spans="1:8" ht="42.75" customHeight="1">
      <c r="A10" s="8" t="s">
        <v>386</v>
      </c>
      <c r="B10" s="6">
        <v>2012</v>
      </c>
      <c r="C10" s="113" t="s">
        <v>235</v>
      </c>
      <c r="D10" s="113" t="s">
        <v>235</v>
      </c>
      <c r="E10" s="113" t="s">
        <v>235</v>
      </c>
      <c r="F10" s="113" t="s">
        <v>235</v>
      </c>
      <c r="G10" s="113"/>
      <c r="H10" s="161"/>
    </row>
    <row r="11" spans="1:8" ht="20.100000000000001" customHeight="1">
      <c r="A11" s="8" t="s">
        <v>129</v>
      </c>
      <c r="B11" s="6" t="s">
        <v>150</v>
      </c>
      <c r="C11" s="113" t="s">
        <v>235</v>
      </c>
      <c r="D11" s="113" t="s">
        <v>235</v>
      </c>
      <c r="E11" s="113" t="s">
        <v>235</v>
      </c>
      <c r="F11" s="113" t="s">
        <v>235</v>
      </c>
      <c r="G11" s="113"/>
      <c r="H11" s="161"/>
    </row>
    <row r="12" spans="1:8" ht="20.100000000000001" customHeight="1">
      <c r="A12" s="8" t="s">
        <v>137</v>
      </c>
      <c r="B12" s="6">
        <v>2020</v>
      </c>
      <c r="C12" s="113"/>
      <c r="D12" s="113"/>
      <c r="E12" s="113"/>
      <c r="F12" s="113"/>
      <c r="G12" s="113"/>
      <c r="H12" s="161"/>
    </row>
    <row r="13" spans="1:8" s="48" customFormat="1" ht="20.100000000000001" customHeight="1">
      <c r="A13" s="47" t="s">
        <v>64</v>
      </c>
      <c r="B13" s="6">
        <v>2030</v>
      </c>
      <c r="C13" s="113" t="s">
        <v>235</v>
      </c>
      <c r="D13" s="113" t="s">
        <v>235</v>
      </c>
      <c r="E13" s="113" t="s">
        <v>235</v>
      </c>
      <c r="F13" s="113" t="s">
        <v>235</v>
      </c>
      <c r="G13" s="113"/>
      <c r="H13" s="161"/>
    </row>
    <row r="14" spans="1:8" ht="20.100000000000001" customHeight="1">
      <c r="A14" s="47" t="s">
        <v>112</v>
      </c>
      <c r="B14" s="6">
        <v>2031</v>
      </c>
      <c r="C14" s="113" t="s">
        <v>235</v>
      </c>
      <c r="D14" s="113" t="s">
        <v>235</v>
      </c>
      <c r="E14" s="113" t="s">
        <v>235</v>
      </c>
      <c r="F14" s="113" t="s">
        <v>235</v>
      </c>
      <c r="G14" s="113"/>
      <c r="H14" s="161"/>
    </row>
    <row r="15" spans="1:8" ht="20.100000000000001" customHeight="1">
      <c r="A15" s="47" t="s">
        <v>27</v>
      </c>
      <c r="B15" s="6">
        <v>2040</v>
      </c>
      <c r="C15" s="113" t="s">
        <v>235</v>
      </c>
      <c r="D15" s="113" t="s">
        <v>235</v>
      </c>
      <c r="E15" s="113" t="s">
        <v>235</v>
      </c>
      <c r="F15" s="113" t="s">
        <v>235</v>
      </c>
      <c r="G15" s="113"/>
      <c r="H15" s="161"/>
    </row>
    <row r="16" spans="1:8" ht="20.100000000000001" customHeight="1">
      <c r="A16" s="47" t="s">
        <v>100</v>
      </c>
      <c r="B16" s="6">
        <v>2050</v>
      </c>
      <c r="C16" s="113" t="s">
        <v>235</v>
      </c>
      <c r="D16" s="113" t="s">
        <v>235</v>
      </c>
      <c r="E16" s="113" t="s">
        <v>235</v>
      </c>
      <c r="F16" s="113" t="s">
        <v>235</v>
      </c>
      <c r="G16" s="113"/>
      <c r="H16" s="161"/>
    </row>
    <row r="17" spans="1:9" ht="20.100000000000001" customHeight="1">
      <c r="A17" s="47" t="s">
        <v>101</v>
      </c>
      <c r="B17" s="6">
        <v>2060</v>
      </c>
      <c r="C17" s="113" t="s">
        <v>235</v>
      </c>
      <c r="D17" s="113" t="s">
        <v>235</v>
      </c>
      <c r="E17" s="113" t="s">
        <v>235</v>
      </c>
      <c r="F17" s="113" t="s">
        <v>235</v>
      </c>
      <c r="G17" s="113"/>
      <c r="H17" s="161"/>
    </row>
    <row r="18" spans="1:9" ht="42.75" customHeight="1">
      <c r="A18" s="47" t="s">
        <v>56</v>
      </c>
      <c r="B18" s="6">
        <v>2070</v>
      </c>
      <c r="C18" s="127">
        <f>SUM(C7,C8,C12,C13,C15,C16,C17)+'I. Фін результат'!C76</f>
        <v>-376</v>
      </c>
      <c r="D18" s="127">
        <f>SUM(D7,D8,D12,D13,D15,D16,D17)+'I. Фін результат'!D76</f>
        <v>-599</v>
      </c>
      <c r="E18" s="127">
        <f>SUM(E7,E8,E12,E13,E15,E16,E17)+'I. Фін результат'!E76</f>
        <v>2</v>
      </c>
      <c r="F18" s="127">
        <f>SUM(F7,F8,F12,F13,F15,F16,F17)+'I. Фін результат'!F76</f>
        <v>-387</v>
      </c>
      <c r="G18" s="113">
        <f>F18-E18</f>
        <v>-389</v>
      </c>
      <c r="H18" s="161">
        <f>(F18/E18)*100</f>
        <v>-19350</v>
      </c>
    </row>
    <row r="19" spans="1:9" ht="24.95" customHeight="1">
      <c r="A19" s="237" t="s">
        <v>372</v>
      </c>
      <c r="B19" s="237"/>
      <c r="C19" s="237"/>
      <c r="D19" s="237"/>
      <c r="E19" s="237"/>
      <c r="F19" s="237"/>
      <c r="G19" s="237"/>
      <c r="H19" s="237"/>
    </row>
    <row r="20" spans="1:9" ht="37.5">
      <c r="A20" s="72" t="s">
        <v>364</v>
      </c>
      <c r="B20" s="155">
        <v>2110</v>
      </c>
      <c r="C20" s="122">
        <f>SUM(C21:C29)</f>
        <v>122</v>
      </c>
      <c r="D20" s="122">
        <f>SUM(D21:D29)</f>
        <v>124</v>
      </c>
      <c r="E20" s="122">
        <f>SUM(E21:E29)</f>
        <v>41</v>
      </c>
      <c r="F20" s="122">
        <f>SUM(F21:F29)</f>
        <v>3</v>
      </c>
      <c r="G20" s="123">
        <f t="shared" ref="G20:G25" si="0">F20-E20</f>
        <v>-38</v>
      </c>
      <c r="H20" s="163">
        <f>(F20/E20)*100</f>
        <v>7.3170731707317067</v>
      </c>
    </row>
    <row r="21" spans="1:9">
      <c r="A21" s="8" t="s">
        <v>271</v>
      </c>
      <c r="B21" s="6">
        <v>2111</v>
      </c>
      <c r="C21" s="113">
        <v>2</v>
      </c>
      <c r="D21" s="113"/>
      <c r="E21" s="113"/>
      <c r="F21" s="113"/>
      <c r="G21" s="113">
        <f t="shared" si="0"/>
        <v>0</v>
      </c>
      <c r="H21" s="161"/>
    </row>
    <row r="22" spans="1:9">
      <c r="A22" s="8" t="s">
        <v>365</v>
      </c>
      <c r="B22" s="6">
        <v>2112</v>
      </c>
      <c r="C22" s="113">
        <v>120</v>
      </c>
      <c r="D22" s="113">
        <v>68</v>
      </c>
      <c r="E22" s="113">
        <v>20</v>
      </c>
      <c r="F22" s="113"/>
      <c r="G22" s="113">
        <f t="shared" si="0"/>
        <v>-20</v>
      </c>
      <c r="H22" s="161">
        <f>(F22/E22)*100</f>
        <v>0</v>
      </c>
    </row>
    <row r="23" spans="1:9" s="48" customFormat="1" ht="18.75" customHeight="1">
      <c r="A23" s="47" t="s">
        <v>366</v>
      </c>
      <c r="B23" s="53">
        <v>2113</v>
      </c>
      <c r="C23" s="113" t="s">
        <v>235</v>
      </c>
      <c r="D23" s="113" t="s">
        <v>235</v>
      </c>
      <c r="E23" s="113" t="s">
        <v>235</v>
      </c>
      <c r="F23" s="113" t="s">
        <v>235</v>
      </c>
      <c r="G23" s="113"/>
      <c r="H23" s="161"/>
    </row>
    <row r="24" spans="1:9">
      <c r="A24" s="47" t="s">
        <v>76</v>
      </c>
      <c r="B24" s="53">
        <v>2114</v>
      </c>
      <c r="C24" s="113"/>
      <c r="D24" s="113"/>
      <c r="E24" s="113"/>
      <c r="F24" s="113"/>
      <c r="G24" s="113">
        <f t="shared" si="0"/>
        <v>0</v>
      </c>
      <c r="H24" s="161"/>
    </row>
    <row r="25" spans="1:9" ht="37.5">
      <c r="A25" s="47" t="s">
        <v>367</v>
      </c>
      <c r="B25" s="53">
        <v>2115</v>
      </c>
      <c r="C25" s="113"/>
      <c r="D25" s="113"/>
      <c r="E25" s="113"/>
      <c r="F25" s="113"/>
      <c r="G25" s="113">
        <f t="shared" si="0"/>
        <v>0</v>
      </c>
      <c r="H25" s="161"/>
    </row>
    <row r="26" spans="1:9" s="50" customFormat="1">
      <c r="A26" s="47" t="s">
        <v>91</v>
      </c>
      <c r="B26" s="53">
        <v>2116</v>
      </c>
      <c r="C26" s="113"/>
      <c r="D26" s="113"/>
      <c r="E26" s="113"/>
      <c r="F26" s="113"/>
      <c r="G26" s="113">
        <f t="shared" ref="G26:G43" si="1">F26-E26</f>
        <v>0</v>
      </c>
      <c r="H26" s="161"/>
      <c r="I26" s="46"/>
    </row>
    <row r="27" spans="1:9" ht="20.100000000000001" customHeight="1">
      <c r="A27" s="47" t="s">
        <v>387</v>
      </c>
      <c r="B27" s="53">
        <v>2117</v>
      </c>
      <c r="C27" s="113"/>
      <c r="D27" s="113"/>
      <c r="E27" s="113"/>
      <c r="F27" s="113"/>
      <c r="G27" s="113">
        <f t="shared" si="1"/>
        <v>0</v>
      </c>
      <c r="H27" s="161"/>
    </row>
    <row r="28" spans="1:9" ht="20.100000000000001" customHeight="1">
      <c r="A28" s="47" t="s">
        <v>75</v>
      </c>
      <c r="B28" s="53">
        <v>2118</v>
      </c>
      <c r="C28" s="113"/>
      <c r="D28" s="113">
        <v>56</v>
      </c>
      <c r="E28" s="113">
        <v>21</v>
      </c>
      <c r="F28" s="113">
        <v>3</v>
      </c>
      <c r="G28" s="113">
        <f t="shared" si="1"/>
        <v>-18</v>
      </c>
      <c r="H28" s="161"/>
    </row>
    <row r="29" spans="1:9" ht="20.100000000000001" customHeight="1">
      <c r="A29" s="47" t="s">
        <v>373</v>
      </c>
      <c r="B29" s="53">
        <v>2119</v>
      </c>
      <c r="C29" s="113"/>
      <c r="D29" s="113"/>
      <c r="E29" s="113"/>
      <c r="F29" s="113"/>
      <c r="G29" s="113">
        <f t="shared" si="1"/>
        <v>0</v>
      </c>
      <c r="H29" s="161"/>
    </row>
    <row r="30" spans="1:9" ht="37.5">
      <c r="A30" s="72" t="s">
        <v>374</v>
      </c>
      <c r="B30" s="60">
        <v>2120</v>
      </c>
      <c r="C30" s="122">
        <f>SUM(C31:C34)</f>
        <v>452</v>
      </c>
      <c r="D30" s="122">
        <f>SUM(D31:D34)</f>
        <v>168</v>
      </c>
      <c r="E30" s="122">
        <f>SUM(E31:E34)</f>
        <v>63</v>
      </c>
      <c r="F30" s="122">
        <f>SUM(F31:F34)</f>
        <v>8</v>
      </c>
      <c r="G30" s="123">
        <f t="shared" si="1"/>
        <v>-55</v>
      </c>
      <c r="H30" s="163">
        <f>(F30/E30)*100</f>
        <v>12.698412698412698</v>
      </c>
    </row>
    <row r="31" spans="1:9" ht="20.100000000000001" customHeight="1">
      <c r="A31" s="47" t="s">
        <v>75</v>
      </c>
      <c r="B31" s="53">
        <v>2121</v>
      </c>
      <c r="C31" s="113">
        <v>452</v>
      </c>
      <c r="D31" s="113">
        <v>168</v>
      </c>
      <c r="E31" s="113">
        <v>63</v>
      </c>
      <c r="F31" s="113">
        <v>8</v>
      </c>
      <c r="G31" s="113"/>
      <c r="H31" s="161">
        <f>(F31/E31)*100</f>
        <v>12.698412698412698</v>
      </c>
    </row>
    <row r="32" spans="1:9" ht="20.100000000000001" customHeight="1">
      <c r="A32" s="47" t="s">
        <v>375</v>
      </c>
      <c r="B32" s="53">
        <v>2122</v>
      </c>
      <c r="C32" s="113"/>
      <c r="D32" s="113"/>
      <c r="E32" s="113"/>
      <c r="F32" s="113"/>
      <c r="G32" s="113"/>
      <c r="H32" s="161"/>
    </row>
    <row r="33" spans="1:9" ht="20.100000000000001" customHeight="1">
      <c r="A33" s="47" t="s">
        <v>376</v>
      </c>
      <c r="B33" s="53">
        <v>2123</v>
      </c>
      <c r="C33" s="113"/>
      <c r="D33" s="113"/>
      <c r="E33" s="113"/>
      <c r="F33" s="113"/>
      <c r="G33" s="113"/>
      <c r="H33" s="161"/>
    </row>
    <row r="34" spans="1:9" s="48" customFormat="1">
      <c r="A34" s="47" t="s">
        <v>373</v>
      </c>
      <c r="B34" s="53">
        <v>2124</v>
      </c>
      <c r="C34" s="113"/>
      <c r="D34" s="113"/>
      <c r="E34" s="113"/>
      <c r="F34" s="113"/>
      <c r="G34" s="113">
        <f t="shared" si="1"/>
        <v>0</v>
      </c>
      <c r="H34" s="161"/>
    </row>
    <row r="35" spans="1:9" ht="21.75" customHeight="1">
      <c r="A35" s="72" t="s">
        <v>377</v>
      </c>
      <c r="B35" s="60">
        <v>2130</v>
      </c>
      <c r="C35" s="122">
        <f>SUM(C36:C39)</f>
        <v>522</v>
      </c>
      <c r="D35" s="122">
        <f>SUM(D36:D39)</f>
        <v>266</v>
      </c>
      <c r="E35" s="122">
        <f>SUM(E36:E39)</f>
        <v>107.5</v>
      </c>
      <c r="F35" s="122">
        <f>SUM(F36:F39)</f>
        <v>16</v>
      </c>
      <c r="G35" s="123">
        <f t="shared" si="1"/>
        <v>-91.5</v>
      </c>
      <c r="H35" s="163">
        <f>(F35/E35)*100</f>
        <v>14.883720930232558</v>
      </c>
    </row>
    <row r="36" spans="1:9" ht="60.75" customHeight="1">
      <c r="A36" s="47" t="s">
        <v>388</v>
      </c>
      <c r="B36" s="53">
        <v>2131</v>
      </c>
      <c r="C36" s="113"/>
      <c r="D36" s="113"/>
      <c r="E36" s="113"/>
      <c r="F36" s="113"/>
      <c r="G36" s="113">
        <f t="shared" si="1"/>
        <v>0</v>
      </c>
      <c r="H36" s="161"/>
    </row>
    <row r="37" spans="1:9" s="48" customFormat="1" ht="20.100000000000001" customHeight="1">
      <c r="A37" s="47" t="s">
        <v>378</v>
      </c>
      <c r="B37" s="53">
        <v>2132</v>
      </c>
      <c r="C37" s="113"/>
      <c r="D37" s="113"/>
      <c r="E37" s="113"/>
      <c r="F37" s="113"/>
      <c r="G37" s="113">
        <f t="shared" si="1"/>
        <v>0</v>
      </c>
      <c r="H37" s="161"/>
    </row>
    <row r="38" spans="1:9" ht="20.100000000000001" customHeight="1">
      <c r="A38" s="47" t="s">
        <v>379</v>
      </c>
      <c r="B38" s="53">
        <v>2133</v>
      </c>
      <c r="C38" s="113">
        <v>485</v>
      </c>
      <c r="D38" s="113">
        <v>244</v>
      </c>
      <c r="E38" s="113">
        <v>101</v>
      </c>
      <c r="F38" s="113">
        <v>13</v>
      </c>
      <c r="G38" s="113">
        <f t="shared" si="1"/>
        <v>-88</v>
      </c>
      <c r="H38" s="161">
        <f>(F38/E38)*100</f>
        <v>12.871287128712872</v>
      </c>
    </row>
    <row r="39" spans="1:9" ht="20.100000000000001" customHeight="1">
      <c r="A39" s="47" t="s">
        <v>434</v>
      </c>
      <c r="B39" s="53">
        <v>2134</v>
      </c>
      <c r="C39" s="113">
        <v>37</v>
      </c>
      <c r="D39" s="113">
        <v>22</v>
      </c>
      <c r="E39" s="113">
        <v>6.5</v>
      </c>
      <c r="F39" s="113">
        <v>3</v>
      </c>
      <c r="G39" s="113"/>
      <c r="H39" s="161">
        <f>(F39/E39)*100</f>
        <v>46.153846153846153</v>
      </c>
    </row>
    <row r="40" spans="1:9" ht="20.100000000000001" customHeight="1">
      <c r="A40" s="72" t="s">
        <v>380</v>
      </c>
      <c r="B40" s="60">
        <v>2140</v>
      </c>
      <c r="C40" s="122">
        <f>SUM(C41:C42)</f>
        <v>0</v>
      </c>
      <c r="D40" s="122">
        <f>SUM(D41:D42)</f>
        <v>0</v>
      </c>
      <c r="E40" s="122">
        <f>SUM(E41:E42)</f>
        <v>0</v>
      </c>
      <c r="F40" s="122">
        <f>SUM(F41:F42)</f>
        <v>0</v>
      </c>
      <c r="G40" s="123"/>
      <c r="H40" s="163"/>
    </row>
    <row r="41" spans="1:9" ht="37.5">
      <c r="A41" s="47" t="s">
        <v>113</v>
      </c>
      <c r="B41" s="53">
        <v>2141</v>
      </c>
      <c r="C41" s="113"/>
      <c r="D41" s="113"/>
      <c r="E41" s="113"/>
      <c r="F41" s="113"/>
      <c r="G41" s="113"/>
      <c r="H41" s="161"/>
    </row>
    <row r="42" spans="1:9" s="48" customFormat="1" ht="20.100000000000001" customHeight="1">
      <c r="A42" s="47" t="s">
        <v>381</v>
      </c>
      <c r="B42" s="53">
        <v>2142</v>
      </c>
      <c r="C42" s="113"/>
      <c r="D42" s="113"/>
      <c r="E42" s="113"/>
      <c r="F42" s="113"/>
      <c r="G42" s="113">
        <f t="shared" si="1"/>
        <v>0</v>
      </c>
      <c r="H42" s="161"/>
    </row>
    <row r="43" spans="1:9" s="48" customFormat="1" ht="21.75" customHeight="1">
      <c r="A43" s="72" t="s">
        <v>371</v>
      </c>
      <c r="B43" s="60">
        <v>2200</v>
      </c>
      <c r="C43" s="122">
        <f>SUM(C20,C30,C35,C40)</f>
        <v>1096</v>
      </c>
      <c r="D43" s="122">
        <f>SUM(D20,D30,D35,D40)</f>
        <v>558</v>
      </c>
      <c r="E43" s="122">
        <v>211</v>
      </c>
      <c r="F43" s="122">
        <f>SUM(F20,F30,F35,F40)</f>
        <v>27</v>
      </c>
      <c r="G43" s="123">
        <f t="shared" si="1"/>
        <v>-184</v>
      </c>
      <c r="H43" s="163">
        <f>(F43/E43)*100</f>
        <v>12.796208530805686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/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3" customFormat="1" ht="27.75" customHeight="1">
      <c r="A47" s="59" t="s">
        <v>455</v>
      </c>
      <c r="B47" s="1"/>
      <c r="C47" s="231" t="s">
        <v>163</v>
      </c>
      <c r="D47" s="231"/>
      <c r="E47" s="81"/>
      <c r="F47" s="232" t="s">
        <v>461</v>
      </c>
      <c r="G47" s="232"/>
      <c r="H47" s="232"/>
    </row>
    <row r="48" spans="1:9" s="2" customFormat="1">
      <c r="A48" s="76" t="s">
        <v>219</v>
      </c>
      <c r="B48" s="3"/>
      <c r="C48" s="228" t="s">
        <v>178</v>
      </c>
      <c r="D48" s="228"/>
      <c r="E48" s="3"/>
      <c r="F48" s="236" t="s">
        <v>220</v>
      </c>
      <c r="G48" s="236"/>
      <c r="H48" s="236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3:A4"/>
    <mergeCell ref="B3:B4"/>
    <mergeCell ref="C3:D3"/>
    <mergeCell ref="E3:H3"/>
    <mergeCell ref="A1:H1"/>
    <mergeCell ref="A2:H2"/>
    <mergeCell ref="C48:D48"/>
    <mergeCell ref="F48:H48"/>
    <mergeCell ref="A6:H6"/>
    <mergeCell ref="A19:H19"/>
    <mergeCell ref="C47:D47"/>
    <mergeCell ref="F47:H47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H18 H20 H30:H31 H22 H35 H38:H39 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75"/>
  <sheetViews>
    <sheetView zoomScale="75" zoomScaleNormal="75" zoomScaleSheetLayoutView="75" workbookViewId="0">
      <pane xSplit="1" ySplit="5" topLeftCell="B60" activePane="bottomRight" state="frozen"/>
      <selection activeCell="A67" sqref="A67"/>
      <selection pane="topRight" activeCell="A67" sqref="A67"/>
      <selection pane="bottomLeft" activeCell="A67" sqref="A67"/>
      <selection pane="bottomRight" activeCell="F43" sqref="F43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30" t="s">
        <v>283</v>
      </c>
      <c r="B1" s="230"/>
      <c r="C1" s="230"/>
      <c r="D1" s="230"/>
      <c r="E1" s="230"/>
      <c r="F1" s="230"/>
      <c r="G1" s="230"/>
      <c r="H1" s="230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19" t="s">
        <v>196</v>
      </c>
      <c r="B3" s="240" t="s">
        <v>0</v>
      </c>
      <c r="C3" s="219" t="s">
        <v>347</v>
      </c>
      <c r="D3" s="219"/>
      <c r="E3" s="220" t="s">
        <v>382</v>
      </c>
      <c r="F3" s="220"/>
      <c r="G3" s="220"/>
      <c r="H3" s="220"/>
    </row>
    <row r="4" spans="1:8" ht="38.25" customHeight="1">
      <c r="A4" s="219"/>
      <c r="B4" s="240"/>
      <c r="C4" s="7" t="s">
        <v>183</v>
      </c>
      <c r="D4" s="7" t="s">
        <v>184</v>
      </c>
      <c r="E4" s="7" t="s">
        <v>185</v>
      </c>
      <c r="F4" s="7" t="s">
        <v>170</v>
      </c>
      <c r="G4" s="71" t="s">
        <v>191</v>
      </c>
      <c r="H4" s="71" t="s">
        <v>192</v>
      </c>
    </row>
    <row r="5" spans="1:8">
      <c r="A5" s="71">
        <v>1</v>
      </c>
      <c r="B5" s="144">
        <v>2</v>
      </c>
      <c r="C5" s="71">
        <v>3</v>
      </c>
      <c r="D5" s="144">
        <v>4</v>
      </c>
      <c r="E5" s="71">
        <v>5</v>
      </c>
      <c r="F5" s="144">
        <v>6</v>
      </c>
      <c r="G5" s="71">
        <v>7</v>
      </c>
      <c r="H5" s="144">
        <v>8</v>
      </c>
    </row>
    <row r="6" spans="1:8">
      <c r="A6" s="175" t="s">
        <v>294</v>
      </c>
      <c r="B6" s="146"/>
      <c r="C6" s="146"/>
      <c r="D6" s="146"/>
      <c r="E6" s="146"/>
      <c r="F6" s="146"/>
      <c r="G6" s="146"/>
      <c r="H6" s="147"/>
    </row>
    <row r="7" spans="1:8" s="61" customFormat="1" ht="24.95" customHeight="1">
      <c r="A7" s="157" t="s">
        <v>265</v>
      </c>
      <c r="B7" s="145">
        <v>3000</v>
      </c>
      <c r="C7" s="122">
        <f>SUM(C8:C13,C17)</f>
        <v>8769</v>
      </c>
      <c r="D7" s="122">
        <f>SUM(D8:D13,D17)</f>
        <v>3865</v>
      </c>
      <c r="E7" s="122">
        <f>SUM(E8:E13,E17)</f>
        <v>1850</v>
      </c>
      <c r="F7" s="122">
        <f>SUM(F8:F13,F17)</f>
        <v>656</v>
      </c>
      <c r="G7" s="123">
        <f>F7-E7</f>
        <v>-1194</v>
      </c>
      <c r="H7" s="163">
        <f>(F7/E7)*100</f>
        <v>35.45945945945946</v>
      </c>
    </row>
    <row r="8" spans="1:8" ht="20.100000000000001" customHeight="1">
      <c r="A8" s="8" t="s">
        <v>403</v>
      </c>
      <c r="B8" s="9">
        <v>3010</v>
      </c>
      <c r="C8" s="113">
        <v>8766</v>
      </c>
      <c r="D8" s="113">
        <v>3477</v>
      </c>
      <c r="E8" s="113">
        <v>1850</v>
      </c>
      <c r="F8" s="113">
        <v>653</v>
      </c>
      <c r="G8" s="113">
        <f t="shared" ref="G8:G72" si="0">F8-E8</f>
        <v>-1197</v>
      </c>
      <c r="H8" s="161">
        <f>(F8/E8)*100</f>
        <v>35.297297297297298</v>
      </c>
    </row>
    <row r="9" spans="1:8" ht="20.100000000000001" customHeight="1">
      <c r="A9" s="8" t="s">
        <v>284</v>
      </c>
      <c r="B9" s="9">
        <v>3020</v>
      </c>
      <c r="C9" s="113"/>
      <c r="D9" s="113"/>
      <c r="E9" s="113"/>
      <c r="F9" s="113"/>
      <c r="G9" s="113">
        <f t="shared" si="0"/>
        <v>0</v>
      </c>
      <c r="H9" s="161">
        <v>0</v>
      </c>
    </row>
    <row r="10" spans="1:8" ht="20.100000000000001" customHeight="1">
      <c r="A10" s="8" t="s">
        <v>285</v>
      </c>
      <c r="B10" s="9">
        <v>3021</v>
      </c>
      <c r="C10" s="113"/>
      <c r="D10" s="113"/>
      <c r="E10" s="113"/>
      <c r="F10" s="113"/>
      <c r="G10" s="113">
        <f t="shared" si="0"/>
        <v>0</v>
      </c>
      <c r="H10" s="161">
        <v>0</v>
      </c>
    </row>
    <row r="11" spans="1:8" ht="20.100000000000001" customHeight="1">
      <c r="A11" s="8" t="s">
        <v>452</v>
      </c>
      <c r="B11" s="9">
        <v>3030</v>
      </c>
      <c r="C11" s="113">
        <v>3</v>
      </c>
      <c r="D11" s="113">
        <v>32</v>
      </c>
      <c r="E11" s="161"/>
      <c r="F11" s="113">
        <v>3</v>
      </c>
      <c r="G11" s="113">
        <f t="shared" si="0"/>
        <v>3</v>
      </c>
      <c r="H11" s="161"/>
    </row>
    <row r="12" spans="1:8" ht="20.100000000000001" customHeight="1">
      <c r="A12" s="8" t="s">
        <v>266</v>
      </c>
      <c r="B12" s="9">
        <v>3040</v>
      </c>
      <c r="C12" s="113"/>
      <c r="D12" s="113"/>
      <c r="E12" s="113"/>
      <c r="F12" s="113"/>
      <c r="G12" s="113">
        <f t="shared" si="0"/>
        <v>0</v>
      </c>
      <c r="H12" s="161">
        <v>0</v>
      </c>
    </row>
    <row r="13" spans="1:8" ht="20.100000000000001" customHeight="1">
      <c r="A13" s="8" t="s">
        <v>83</v>
      </c>
      <c r="B13" s="9">
        <v>3050</v>
      </c>
      <c r="C13" s="162">
        <f>SUM(C14:C16)</f>
        <v>0</v>
      </c>
      <c r="D13" s="162">
        <f>SUM(D14:D16)</f>
        <v>0</v>
      </c>
      <c r="E13" s="162">
        <f>SUM(E14:E16)</f>
        <v>0</v>
      </c>
      <c r="F13" s="162">
        <f>SUM(F14:F16)</f>
        <v>0</v>
      </c>
      <c r="G13" s="113">
        <f t="shared" si="0"/>
        <v>0</v>
      </c>
      <c r="H13" s="161">
        <v>0</v>
      </c>
    </row>
    <row r="14" spans="1:8" ht="20.100000000000001" customHeight="1">
      <c r="A14" s="8" t="s">
        <v>81</v>
      </c>
      <c r="B14" s="6">
        <v>3051</v>
      </c>
      <c r="C14" s="113"/>
      <c r="D14" s="113"/>
      <c r="E14" s="113"/>
      <c r="F14" s="113"/>
      <c r="G14" s="113">
        <f t="shared" si="0"/>
        <v>0</v>
      </c>
      <c r="H14" s="161">
        <v>0</v>
      </c>
    </row>
    <row r="15" spans="1:8" ht="20.100000000000001" customHeight="1">
      <c r="A15" s="8" t="s">
        <v>84</v>
      </c>
      <c r="B15" s="6">
        <v>3052</v>
      </c>
      <c r="C15" s="113"/>
      <c r="D15" s="113"/>
      <c r="E15" s="113"/>
      <c r="F15" s="113"/>
      <c r="G15" s="113">
        <f t="shared" si="0"/>
        <v>0</v>
      </c>
      <c r="H15" s="161">
        <v>0</v>
      </c>
    </row>
    <row r="16" spans="1:8" ht="20.100000000000001" customHeight="1">
      <c r="A16" s="8" t="s">
        <v>103</v>
      </c>
      <c r="B16" s="6">
        <v>3053</v>
      </c>
      <c r="C16" s="113"/>
      <c r="D16" s="113"/>
      <c r="E16" s="113"/>
      <c r="F16" s="113"/>
      <c r="G16" s="113">
        <f t="shared" si="0"/>
        <v>0</v>
      </c>
      <c r="H16" s="161">
        <v>0</v>
      </c>
    </row>
    <row r="17" spans="1:8" ht="20.100000000000001" customHeight="1">
      <c r="A17" s="8" t="s">
        <v>404</v>
      </c>
      <c r="B17" s="9">
        <v>3060</v>
      </c>
      <c r="C17" s="113"/>
      <c r="D17" s="113">
        <v>356</v>
      </c>
      <c r="E17" s="113"/>
      <c r="F17" s="113"/>
      <c r="G17" s="113">
        <f t="shared" si="0"/>
        <v>0</v>
      </c>
      <c r="H17" s="161"/>
    </row>
    <row r="18" spans="1:8" ht="20.100000000000001" customHeight="1">
      <c r="A18" s="10" t="s">
        <v>277</v>
      </c>
      <c r="B18" s="11">
        <v>3100</v>
      </c>
      <c r="C18" s="122">
        <f>SUM(C19:C22,C26,C36,C37)</f>
        <v>-8849</v>
      </c>
      <c r="D18" s="122">
        <f>SUM(D19:D22,D26,D36,D37)</f>
        <v>-3856</v>
      </c>
      <c r="E18" s="122">
        <f>SUM(E19:E22,E26,E36,E37)</f>
        <v>-1811.4</v>
      </c>
      <c r="F18" s="122">
        <f>SUM(F19:F22,F26,F36,F37)</f>
        <v>-653</v>
      </c>
      <c r="G18" s="123">
        <f t="shared" si="0"/>
        <v>1158.4000000000001</v>
      </c>
      <c r="H18" s="163">
        <f>(F18/E18)*100</f>
        <v>36.049464502594674</v>
      </c>
    </row>
    <row r="19" spans="1:8" ht="19.5" customHeight="1">
      <c r="A19" s="8" t="s">
        <v>269</v>
      </c>
      <c r="B19" s="9">
        <v>3110</v>
      </c>
      <c r="C19" s="113">
        <v>-5879</v>
      </c>
      <c r="D19" s="113">
        <v>-2282</v>
      </c>
      <c r="E19" s="113">
        <v>-1233</v>
      </c>
      <c r="F19" s="113">
        <v>-550</v>
      </c>
      <c r="G19" s="113">
        <f t="shared" si="0"/>
        <v>683</v>
      </c>
      <c r="H19" s="161">
        <f>(F19/E19)*100</f>
        <v>44.606650446066503</v>
      </c>
    </row>
    <row r="20" spans="1:8" ht="19.5" customHeight="1">
      <c r="A20" s="8" t="s">
        <v>270</v>
      </c>
      <c r="B20" s="9">
        <v>3120</v>
      </c>
      <c r="C20" s="113">
        <v>-1874</v>
      </c>
      <c r="D20" s="113">
        <v>-976</v>
      </c>
      <c r="E20" s="113">
        <v>-373</v>
      </c>
      <c r="F20" s="113">
        <v>-36</v>
      </c>
      <c r="G20" s="113">
        <f t="shared" si="0"/>
        <v>337</v>
      </c>
      <c r="H20" s="161">
        <f>(F20/E20)*100</f>
        <v>9.6514745308310985</v>
      </c>
    </row>
    <row r="21" spans="1:8" ht="19.5" customHeight="1">
      <c r="A21" s="8" t="s">
        <v>6</v>
      </c>
      <c r="B21" s="6">
        <v>3144</v>
      </c>
      <c r="C21" s="113">
        <v>-485</v>
      </c>
      <c r="D21" s="113">
        <v>-244</v>
      </c>
      <c r="E21" s="113">
        <v>-101.4</v>
      </c>
      <c r="F21" s="113">
        <v>-13</v>
      </c>
      <c r="G21" s="113">
        <f>F21-E21</f>
        <v>88.4</v>
      </c>
      <c r="H21" s="161">
        <v>0</v>
      </c>
    </row>
    <row r="22" spans="1:8" ht="19.5" customHeight="1">
      <c r="A22" s="8" t="s">
        <v>82</v>
      </c>
      <c r="B22" s="9">
        <v>3130</v>
      </c>
      <c r="C22" s="162">
        <f>SUM(C23:C25)</f>
        <v>0</v>
      </c>
      <c r="D22" s="162">
        <f>SUM(D23:D25)</f>
        <v>0</v>
      </c>
      <c r="E22" s="162">
        <f>SUM(E23:E25)</f>
        <v>0</v>
      </c>
      <c r="F22" s="162">
        <f>SUM(F23:F25)</f>
        <v>0</v>
      </c>
      <c r="G22" s="113">
        <f t="shared" si="0"/>
        <v>0</v>
      </c>
      <c r="H22" s="161">
        <v>0</v>
      </c>
    </row>
    <row r="23" spans="1:8" ht="19.5" customHeight="1">
      <c r="A23" s="8" t="s">
        <v>81</v>
      </c>
      <c r="B23" s="6">
        <v>3131</v>
      </c>
      <c r="C23" s="113">
        <v>0</v>
      </c>
      <c r="D23" s="113">
        <v>0</v>
      </c>
      <c r="E23" s="113">
        <v>0</v>
      </c>
      <c r="F23" s="113">
        <v>0</v>
      </c>
      <c r="G23" s="113">
        <f t="shared" si="0"/>
        <v>0</v>
      </c>
      <c r="H23" s="161">
        <v>0</v>
      </c>
    </row>
    <row r="24" spans="1:8" ht="19.5" customHeight="1">
      <c r="A24" s="8" t="s">
        <v>84</v>
      </c>
      <c r="B24" s="6">
        <v>3132</v>
      </c>
      <c r="C24" s="113">
        <v>0</v>
      </c>
      <c r="D24" s="113">
        <v>0</v>
      </c>
      <c r="E24" s="113">
        <v>0</v>
      </c>
      <c r="F24" s="113">
        <v>0</v>
      </c>
      <c r="G24" s="113">
        <f t="shared" si="0"/>
        <v>0</v>
      </c>
      <c r="H24" s="161">
        <v>0</v>
      </c>
    </row>
    <row r="25" spans="1:8" ht="19.5" customHeight="1">
      <c r="A25" s="8" t="s">
        <v>103</v>
      </c>
      <c r="B25" s="6">
        <v>3133</v>
      </c>
      <c r="C25" s="113">
        <v>0</v>
      </c>
      <c r="D25" s="113">
        <v>0</v>
      </c>
      <c r="E25" s="113">
        <v>0</v>
      </c>
      <c r="F25" s="113">
        <v>0</v>
      </c>
      <c r="G25" s="113">
        <f t="shared" si="0"/>
        <v>0</v>
      </c>
      <c r="H25" s="161">
        <v>0</v>
      </c>
    </row>
    <row r="26" spans="1:8" ht="19.5" customHeight="1">
      <c r="A26" s="8" t="s">
        <v>286</v>
      </c>
      <c r="B26" s="9">
        <v>3140</v>
      </c>
      <c r="C26" s="162">
        <f>SUM(C27:C32,C35)</f>
        <v>-611</v>
      </c>
      <c r="D26" s="162">
        <f>SUM(D27:D32,D35)</f>
        <v>-314</v>
      </c>
      <c r="E26" s="162">
        <v>-104</v>
      </c>
      <c r="F26" s="162">
        <f>SUM(F27:F32,F35)</f>
        <v>-14</v>
      </c>
      <c r="G26" s="113">
        <f t="shared" si="0"/>
        <v>90</v>
      </c>
      <c r="H26" s="161">
        <f>(F26/E26)*100</f>
        <v>13.461538461538462</v>
      </c>
    </row>
    <row r="27" spans="1:8" ht="19.5" customHeight="1">
      <c r="A27" s="8" t="s">
        <v>271</v>
      </c>
      <c r="B27" s="6">
        <v>3141</v>
      </c>
      <c r="C27" s="113">
        <v>-2</v>
      </c>
      <c r="D27" s="113">
        <f>F27</f>
        <v>0</v>
      </c>
      <c r="E27" s="113"/>
      <c r="F27" s="113"/>
      <c r="G27" s="113">
        <f t="shared" si="0"/>
        <v>0</v>
      </c>
      <c r="H27" s="161" t="e">
        <f>(F27/E27)*100</f>
        <v>#DIV/0!</v>
      </c>
    </row>
    <row r="28" spans="1:8" ht="19.5" customHeight="1">
      <c r="A28" s="8" t="s">
        <v>272</v>
      </c>
      <c r="B28" s="6">
        <v>3142</v>
      </c>
      <c r="C28" s="113">
        <v>-120</v>
      </c>
      <c r="D28" s="113">
        <v>-68</v>
      </c>
      <c r="E28" s="113">
        <v>-20</v>
      </c>
      <c r="F28" s="113"/>
      <c r="G28" s="113">
        <f t="shared" si="0"/>
        <v>20</v>
      </c>
      <c r="H28" s="161">
        <f>(F28/E28)*100</f>
        <v>0</v>
      </c>
    </row>
    <row r="29" spans="1:8" ht="19.5" customHeight="1">
      <c r="A29" s="8" t="s">
        <v>469</v>
      </c>
      <c r="B29" s="6">
        <v>3143</v>
      </c>
      <c r="C29" s="113"/>
      <c r="D29" s="113"/>
      <c r="E29" s="113"/>
      <c r="F29" s="113"/>
      <c r="G29" s="113">
        <f t="shared" si="0"/>
        <v>0</v>
      </c>
      <c r="H29" s="161">
        <v>0</v>
      </c>
    </row>
    <row r="30" spans="1:8" ht="20.100000000000001" customHeight="1">
      <c r="A30" s="8" t="s">
        <v>470</v>
      </c>
      <c r="B30" s="6">
        <v>3144</v>
      </c>
      <c r="C30" s="113"/>
      <c r="D30" s="113"/>
      <c r="E30" s="113"/>
      <c r="F30" s="113"/>
      <c r="G30" s="113">
        <f t="shared" si="0"/>
        <v>0</v>
      </c>
      <c r="H30" s="161">
        <v>0</v>
      </c>
    </row>
    <row r="31" spans="1:8" ht="20.100000000000001" customHeight="1">
      <c r="A31" s="8" t="s">
        <v>75</v>
      </c>
      <c r="B31" s="6">
        <v>3145</v>
      </c>
      <c r="C31" s="113">
        <v>-452</v>
      </c>
      <c r="D31" s="113">
        <v>-224</v>
      </c>
      <c r="E31" s="113">
        <v>-83.5</v>
      </c>
      <c r="F31" s="113">
        <v>-11</v>
      </c>
      <c r="G31" s="113">
        <f t="shared" si="0"/>
        <v>72.5</v>
      </c>
      <c r="H31" s="161">
        <f>(F31/E31)*100</f>
        <v>13.17365269461078</v>
      </c>
    </row>
    <row r="32" spans="1:8" ht="20.100000000000001" customHeight="1">
      <c r="A32" s="8" t="s">
        <v>471</v>
      </c>
      <c r="B32" s="6">
        <v>3146</v>
      </c>
      <c r="C32" s="162">
        <f>SUM(C33,C34)</f>
        <v>0</v>
      </c>
      <c r="D32" s="162">
        <f>SUM(D33,D34)</f>
        <v>0</v>
      </c>
      <c r="E32" s="162">
        <f>SUM(E33,E34)</f>
        <v>0</v>
      </c>
      <c r="F32" s="162">
        <f>SUM(F33,F34)</f>
        <v>0</v>
      </c>
      <c r="G32" s="113">
        <f t="shared" si="0"/>
        <v>0</v>
      </c>
      <c r="H32" s="161">
        <v>0</v>
      </c>
    </row>
    <row r="33" spans="1:8" ht="19.5" customHeight="1">
      <c r="A33" s="8" t="s">
        <v>367</v>
      </c>
      <c r="B33" s="6" t="s">
        <v>295</v>
      </c>
      <c r="C33" s="113">
        <v>0</v>
      </c>
      <c r="D33" s="113">
        <v>0</v>
      </c>
      <c r="E33" s="113">
        <v>0</v>
      </c>
      <c r="F33" s="113">
        <v>0</v>
      </c>
      <c r="G33" s="113">
        <f t="shared" si="0"/>
        <v>0</v>
      </c>
      <c r="H33" s="161">
        <v>0</v>
      </c>
    </row>
    <row r="34" spans="1:8" ht="56.25">
      <c r="A34" s="8" t="s">
        <v>472</v>
      </c>
      <c r="B34" s="6" t="s">
        <v>296</v>
      </c>
      <c r="C34" s="113">
        <v>0</v>
      </c>
      <c r="D34" s="113">
        <v>0</v>
      </c>
      <c r="E34" s="113">
        <v>0</v>
      </c>
      <c r="F34" s="113">
        <v>0</v>
      </c>
      <c r="G34" s="113">
        <f t="shared" si="0"/>
        <v>0</v>
      </c>
      <c r="H34" s="161">
        <v>0</v>
      </c>
    </row>
    <row r="35" spans="1:8" ht="20.100000000000001" customHeight="1">
      <c r="A35" s="8" t="s">
        <v>468</v>
      </c>
      <c r="B35" s="6">
        <v>3150</v>
      </c>
      <c r="C35" s="113">
        <v>-37</v>
      </c>
      <c r="D35" s="113">
        <v>-22</v>
      </c>
      <c r="E35" s="113">
        <v>-6.5</v>
      </c>
      <c r="F35" s="113">
        <v>-3</v>
      </c>
      <c r="G35" s="113">
        <f>F35-E35</f>
        <v>3.5</v>
      </c>
      <c r="H35" s="161">
        <v>0</v>
      </c>
    </row>
    <row r="36" spans="1:8" ht="20.100000000000001" customHeight="1">
      <c r="A36" s="8" t="s">
        <v>273</v>
      </c>
      <c r="B36" s="9">
        <v>3160</v>
      </c>
      <c r="C36" s="113"/>
      <c r="D36" s="113">
        <v>0</v>
      </c>
      <c r="E36" s="113">
        <v>0</v>
      </c>
      <c r="F36" s="113">
        <v>0</v>
      </c>
      <c r="G36" s="113">
        <f t="shared" si="0"/>
        <v>0</v>
      </c>
      <c r="H36" s="161">
        <v>0</v>
      </c>
    </row>
    <row r="37" spans="1:8" ht="20.100000000000001" customHeight="1">
      <c r="A37" s="8" t="s">
        <v>402</v>
      </c>
      <c r="B37" s="9">
        <v>3170</v>
      </c>
      <c r="C37" s="113"/>
      <c r="D37" s="113">
        <v>-40</v>
      </c>
      <c r="E37" s="113">
        <v>0</v>
      </c>
      <c r="F37" s="113">
        <v>-40</v>
      </c>
      <c r="G37" s="113">
        <f t="shared" si="0"/>
        <v>-40</v>
      </c>
      <c r="H37" s="161"/>
    </row>
    <row r="38" spans="1:8" ht="20.100000000000001" customHeight="1">
      <c r="A38" s="158" t="s">
        <v>291</v>
      </c>
      <c r="B38" s="148">
        <v>3195</v>
      </c>
      <c r="C38" s="122">
        <f>SUM(C7,C18)</f>
        <v>-80</v>
      </c>
      <c r="D38" s="122">
        <f>SUM(D7,D18)</f>
        <v>9</v>
      </c>
      <c r="E38" s="122">
        <f>SUM(E7,E18)</f>
        <v>38.599999999999909</v>
      </c>
      <c r="F38" s="122">
        <f>SUM(F7,F18)</f>
        <v>3</v>
      </c>
      <c r="G38" s="123">
        <f t="shared" si="0"/>
        <v>-35.599999999999909</v>
      </c>
      <c r="H38" s="161"/>
    </row>
    <row r="39" spans="1:8" ht="20.100000000000001" customHeight="1">
      <c r="A39" s="175" t="s">
        <v>297</v>
      </c>
      <c r="B39" s="146"/>
      <c r="C39" s="146"/>
      <c r="D39" s="146"/>
      <c r="E39" s="146"/>
      <c r="F39" s="146"/>
      <c r="G39" s="113">
        <f t="shared" si="0"/>
        <v>0</v>
      </c>
      <c r="H39" s="161"/>
    </row>
    <row r="40" spans="1:8" ht="20.100000000000001" customHeight="1">
      <c r="A40" s="157" t="s">
        <v>267</v>
      </c>
      <c r="B40" s="145">
        <v>3200</v>
      </c>
      <c r="C40" s="122">
        <f>SUM(C41:C44)</f>
        <v>0</v>
      </c>
      <c r="D40" s="122">
        <f>SUM(D41:D44)</f>
        <v>0</v>
      </c>
      <c r="E40" s="122">
        <f>SUM(E41:E44)</f>
        <v>0</v>
      </c>
      <c r="F40" s="122">
        <f>SUM(F41:F44)</f>
        <v>0</v>
      </c>
      <c r="G40" s="123">
        <f t="shared" si="0"/>
        <v>0</v>
      </c>
      <c r="H40" s="161"/>
    </row>
    <row r="41" spans="1:8" ht="20.100000000000001" customHeight="1">
      <c r="A41" s="8" t="s">
        <v>287</v>
      </c>
      <c r="B41" s="6">
        <v>3210</v>
      </c>
      <c r="C41" s="113"/>
      <c r="D41" s="113"/>
      <c r="E41" s="113"/>
      <c r="F41" s="113"/>
      <c r="G41" s="113">
        <f t="shared" si="0"/>
        <v>0</v>
      </c>
      <c r="H41" s="161"/>
    </row>
    <row r="42" spans="1:8" ht="20.100000000000001" customHeight="1">
      <c r="A42" s="8" t="s">
        <v>288</v>
      </c>
      <c r="B42" s="9">
        <v>3220</v>
      </c>
      <c r="C42" s="113"/>
      <c r="D42" s="113"/>
      <c r="E42" s="113"/>
      <c r="F42" s="113"/>
      <c r="G42" s="113">
        <f t="shared" si="0"/>
        <v>0</v>
      </c>
      <c r="H42" s="161"/>
    </row>
    <row r="43" spans="1:8" ht="20.100000000000001" customHeight="1">
      <c r="A43" s="8" t="s">
        <v>50</v>
      </c>
      <c r="B43" s="9">
        <v>3230</v>
      </c>
      <c r="C43" s="113"/>
      <c r="D43" s="113"/>
      <c r="E43" s="113"/>
      <c r="F43" s="113"/>
      <c r="G43" s="113">
        <f t="shared" si="0"/>
        <v>0</v>
      </c>
      <c r="H43" s="161"/>
    </row>
    <row r="44" spans="1:8" ht="20.100000000000001" customHeight="1">
      <c r="A44" s="8" t="s">
        <v>405</v>
      </c>
      <c r="B44" s="9">
        <v>3240</v>
      </c>
      <c r="C44" s="113"/>
      <c r="D44" s="113"/>
      <c r="E44" s="113"/>
      <c r="F44" s="113"/>
      <c r="G44" s="113">
        <f t="shared" si="0"/>
        <v>0</v>
      </c>
      <c r="H44" s="161"/>
    </row>
    <row r="45" spans="1:8" ht="20.100000000000001" customHeight="1">
      <c r="A45" s="10" t="s">
        <v>278</v>
      </c>
      <c r="B45" s="11">
        <v>3255</v>
      </c>
      <c r="C45" s="122">
        <f>SUM(C46:C50)</f>
        <v>0</v>
      </c>
      <c r="D45" s="122">
        <f>SUM(D46:D50)</f>
        <v>0</v>
      </c>
      <c r="E45" s="122">
        <f>SUM(E46:E50)</f>
        <v>0</v>
      </c>
      <c r="F45" s="122">
        <f>SUM(F46:F50)</f>
        <v>0</v>
      </c>
      <c r="G45" s="123">
        <f t="shared" si="0"/>
        <v>0</v>
      </c>
      <c r="H45" s="161"/>
    </row>
    <row r="46" spans="1:8" ht="20.100000000000001" customHeight="1">
      <c r="A46" s="8" t="s">
        <v>406</v>
      </c>
      <c r="B46" s="9">
        <v>3260</v>
      </c>
      <c r="C46" s="113" t="s">
        <v>235</v>
      </c>
      <c r="D46" s="113" t="s">
        <v>235</v>
      </c>
      <c r="E46" s="113" t="s">
        <v>235</v>
      </c>
      <c r="F46" s="113" t="s">
        <v>235</v>
      </c>
      <c r="G46" s="113">
        <v>0</v>
      </c>
      <c r="H46" s="161"/>
    </row>
    <row r="47" spans="1:8" ht="20.100000000000001" customHeight="1">
      <c r="A47" s="8" t="s">
        <v>407</v>
      </c>
      <c r="B47" s="9">
        <v>3265</v>
      </c>
      <c r="C47" s="113" t="s">
        <v>235</v>
      </c>
      <c r="D47" s="113" t="s">
        <v>235</v>
      </c>
      <c r="E47" s="113" t="s">
        <v>235</v>
      </c>
      <c r="F47" s="113" t="s">
        <v>235</v>
      </c>
      <c r="G47" s="113">
        <v>0</v>
      </c>
      <c r="H47" s="161"/>
    </row>
    <row r="48" spans="1:8" ht="20.100000000000001" customHeight="1">
      <c r="A48" s="8" t="s">
        <v>408</v>
      </c>
      <c r="B48" s="9">
        <v>3270</v>
      </c>
      <c r="C48" s="113" t="s">
        <v>235</v>
      </c>
      <c r="D48" s="113" t="s">
        <v>235</v>
      </c>
      <c r="E48" s="113" t="s">
        <v>235</v>
      </c>
      <c r="F48" s="113" t="s">
        <v>235</v>
      </c>
      <c r="G48" s="113">
        <v>0</v>
      </c>
      <c r="H48" s="161"/>
    </row>
    <row r="49" spans="1:8" ht="20.100000000000001" customHeight="1">
      <c r="A49" s="8" t="s">
        <v>51</v>
      </c>
      <c r="B49" s="9">
        <v>3275</v>
      </c>
      <c r="C49" s="113" t="s">
        <v>235</v>
      </c>
      <c r="D49" s="113" t="s">
        <v>235</v>
      </c>
      <c r="E49" s="113" t="s">
        <v>235</v>
      </c>
      <c r="F49" s="113" t="s">
        <v>235</v>
      </c>
      <c r="G49" s="113">
        <v>0</v>
      </c>
      <c r="H49" s="161"/>
    </row>
    <row r="50" spans="1:8" ht="20.100000000000001" customHeight="1">
      <c r="A50" s="8" t="s">
        <v>402</v>
      </c>
      <c r="B50" s="9">
        <v>3280</v>
      </c>
      <c r="C50" s="113" t="s">
        <v>235</v>
      </c>
      <c r="D50" s="113" t="s">
        <v>235</v>
      </c>
      <c r="E50" s="113" t="s">
        <v>235</v>
      </c>
      <c r="F50" s="113" t="s">
        <v>235</v>
      </c>
      <c r="G50" s="113">
        <v>0</v>
      </c>
      <c r="H50" s="161"/>
    </row>
    <row r="51" spans="1:8" ht="20.100000000000001" customHeight="1">
      <c r="A51" s="159" t="s">
        <v>122</v>
      </c>
      <c r="B51" s="148">
        <v>3295</v>
      </c>
      <c r="C51" s="122">
        <f>SUM(C40,C45)</f>
        <v>0</v>
      </c>
      <c r="D51" s="122">
        <f>SUM(D40,D45)</f>
        <v>0</v>
      </c>
      <c r="E51" s="122">
        <f>SUM(E40,E45)</f>
        <v>0</v>
      </c>
      <c r="F51" s="122">
        <f>SUM(F40,F45)</f>
        <v>0</v>
      </c>
      <c r="G51" s="123">
        <f t="shared" si="0"/>
        <v>0</v>
      </c>
      <c r="H51" s="161"/>
    </row>
    <row r="52" spans="1:8" ht="20.100000000000001" customHeight="1">
      <c r="A52" s="175" t="s">
        <v>298</v>
      </c>
      <c r="B52" s="146"/>
      <c r="C52" s="146"/>
      <c r="D52" s="146"/>
      <c r="E52" s="146"/>
      <c r="F52" s="146"/>
      <c r="G52" s="113">
        <f t="shared" si="0"/>
        <v>0</v>
      </c>
      <c r="H52" s="161"/>
    </row>
    <row r="53" spans="1:8" ht="20.100000000000001" customHeight="1">
      <c r="A53" s="10" t="s">
        <v>268</v>
      </c>
      <c r="B53" s="11">
        <v>3300</v>
      </c>
      <c r="C53" s="122">
        <f>SUM(C54,C55,C59)</f>
        <v>0</v>
      </c>
      <c r="D53" s="122">
        <f>SUM(D54,D55,D59)</f>
        <v>0</v>
      </c>
      <c r="E53" s="122">
        <f>SUM(E54,E55,E59)</f>
        <v>0</v>
      </c>
      <c r="F53" s="122">
        <f>SUM(F54,F55,F59)</f>
        <v>0</v>
      </c>
      <c r="G53" s="123">
        <f t="shared" si="0"/>
        <v>0</v>
      </c>
      <c r="H53" s="161"/>
    </row>
    <row r="54" spans="1:8" ht="20.100000000000001" customHeight="1">
      <c r="A54" s="8" t="s">
        <v>289</v>
      </c>
      <c r="B54" s="9">
        <v>3310</v>
      </c>
      <c r="C54" s="113"/>
      <c r="D54" s="113"/>
      <c r="E54" s="113"/>
      <c r="F54" s="113"/>
      <c r="G54" s="113">
        <f t="shared" si="0"/>
        <v>0</v>
      </c>
      <c r="H54" s="161"/>
    </row>
    <row r="55" spans="1:8" ht="20.100000000000001" customHeight="1">
      <c r="A55" s="8" t="s">
        <v>275</v>
      </c>
      <c r="B55" s="9">
        <v>3320</v>
      </c>
      <c r="C55" s="162">
        <f>SUM(C56:C58)</f>
        <v>0</v>
      </c>
      <c r="D55" s="162">
        <f>SUM(D56:D58)</f>
        <v>0</v>
      </c>
      <c r="E55" s="162">
        <f>SUM(E56:E58)</f>
        <v>0</v>
      </c>
      <c r="F55" s="162">
        <f>SUM(F56:F58)</f>
        <v>0</v>
      </c>
      <c r="G55" s="113">
        <f t="shared" si="0"/>
        <v>0</v>
      </c>
      <c r="H55" s="161"/>
    </row>
    <row r="56" spans="1:8" ht="20.100000000000001" customHeight="1">
      <c r="A56" s="8" t="s">
        <v>81</v>
      </c>
      <c r="B56" s="6">
        <v>3321</v>
      </c>
      <c r="C56" s="113"/>
      <c r="D56" s="113"/>
      <c r="E56" s="113"/>
      <c r="F56" s="113"/>
      <c r="G56" s="113">
        <f t="shared" si="0"/>
        <v>0</v>
      </c>
      <c r="H56" s="161"/>
    </row>
    <row r="57" spans="1:8" ht="20.100000000000001" customHeight="1">
      <c r="A57" s="8" t="s">
        <v>84</v>
      </c>
      <c r="B57" s="6">
        <v>3322</v>
      </c>
      <c r="C57" s="113"/>
      <c r="D57" s="113"/>
      <c r="E57" s="113"/>
      <c r="F57" s="113"/>
      <c r="G57" s="113">
        <f t="shared" si="0"/>
        <v>0</v>
      </c>
      <c r="H57" s="161"/>
    </row>
    <row r="58" spans="1:8" ht="20.100000000000001" customHeight="1">
      <c r="A58" s="8" t="s">
        <v>103</v>
      </c>
      <c r="B58" s="6">
        <v>3323</v>
      </c>
      <c r="C58" s="113"/>
      <c r="D58" s="113"/>
      <c r="E58" s="113"/>
      <c r="F58" s="113"/>
      <c r="G58" s="113">
        <f t="shared" si="0"/>
        <v>0</v>
      </c>
      <c r="H58" s="161"/>
    </row>
    <row r="59" spans="1:8" ht="20.100000000000001" customHeight="1">
      <c r="A59" s="8" t="s">
        <v>405</v>
      </c>
      <c r="B59" s="9">
        <v>3340</v>
      </c>
      <c r="C59" s="113"/>
      <c r="D59" s="113"/>
      <c r="E59" s="113"/>
      <c r="F59" s="113"/>
      <c r="G59" s="113">
        <f t="shared" si="0"/>
        <v>0</v>
      </c>
      <c r="H59" s="161"/>
    </row>
    <row r="60" spans="1:8" ht="20.100000000000001" customHeight="1">
      <c r="A60" s="10" t="s">
        <v>279</v>
      </c>
      <c r="B60" s="11">
        <v>3345</v>
      </c>
      <c r="C60" s="122">
        <f>SUM(C61,C62,C66,C67)</f>
        <v>0</v>
      </c>
      <c r="D60" s="122">
        <f>SUM(D61,D62,D66,D67)</f>
        <v>0</v>
      </c>
      <c r="E60" s="122">
        <f>SUM(E61,E62,E66,E67)</f>
        <v>0</v>
      </c>
      <c r="F60" s="122">
        <f>SUM(F61,F62,F66,F67)</f>
        <v>0</v>
      </c>
      <c r="G60" s="123">
        <f t="shared" si="0"/>
        <v>0</v>
      </c>
      <c r="H60" s="161"/>
    </row>
    <row r="61" spans="1:8" ht="20.100000000000001" customHeight="1">
      <c r="A61" s="8" t="s">
        <v>290</v>
      </c>
      <c r="B61" s="9">
        <v>3350</v>
      </c>
      <c r="C61" s="113" t="s">
        <v>235</v>
      </c>
      <c r="D61" s="113" t="s">
        <v>235</v>
      </c>
      <c r="E61" s="113" t="s">
        <v>235</v>
      </c>
      <c r="F61" s="113" t="s">
        <v>235</v>
      </c>
      <c r="G61" s="113">
        <v>0</v>
      </c>
      <c r="H61" s="161"/>
    </row>
    <row r="62" spans="1:8" ht="20.100000000000001" customHeight="1">
      <c r="A62" s="8" t="s">
        <v>276</v>
      </c>
      <c r="B62" s="6">
        <v>3360</v>
      </c>
      <c r="C62" s="162">
        <f>SUM(C63:C65)</f>
        <v>0</v>
      </c>
      <c r="D62" s="162">
        <f>SUM(D63:D65)</f>
        <v>0</v>
      </c>
      <c r="E62" s="162">
        <f>SUM(E63:E65)</f>
        <v>0</v>
      </c>
      <c r="F62" s="162">
        <f>SUM(F63:F65)</f>
        <v>0</v>
      </c>
      <c r="G62" s="113">
        <v>0</v>
      </c>
      <c r="H62" s="161"/>
    </row>
    <row r="63" spans="1:8" ht="20.100000000000001" customHeight="1">
      <c r="A63" s="8" t="s">
        <v>81</v>
      </c>
      <c r="B63" s="6">
        <v>3361</v>
      </c>
      <c r="C63" s="113" t="s">
        <v>235</v>
      </c>
      <c r="D63" s="113" t="s">
        <v>235</v>
      </c>
      <c r="E63" s="113" t="s">
        <v>235</v>
      </c>
      <c r="F63" s="113" t="s">
        <v>235</v>
      </c>
      <c r="G63" s="113">
        <v>0</v>
      </c>
      <c r="H63" s="161"/>
    </row>
    <row r="64" spans="1:8" ht="20.100000000000001" customHeight="1">
      <c r="A64" s="8" t="s">
        <v>84</v>
      </c>
      <c r="B64" s="6">
        <v>3362</v>
      </c>
      <c r="C64" s="113" t="s">
        <v>235</v>
      </c>
      <c r="D64" s="113" t="s">
        <v>235</v>
      </c>
      <c r="E64" s="113" t="s">
        <v>235</v>
      </c>
      <c r="F64" s="113" t="s">
        <v>235</v>
      </c>
      <c r="G64" s="113">
        <v>0</v>
      </c>
      <c r="H64" s="161"/>
    </row>
    <row r="65" spans="1:8" ht="20.100000000000001" customHeight="1">
      <c r="A65" s="8" t="s">
        <v>103</v>
      </c>
      <c r="B65" s="6">
        <v>3363</v>
      </c>
      <c r="C65" s="113" t="s">
        <v>235</v>
      </c>
      <c r="D65" s="113" t="s">
        <v>235</v>
      </c>
      <c r="E65" s="113" t="s">
        <v>235</v>
      </c>
      <c r="F65" s="113" t="s">
        <v>235</v>
      </c>
      <c r="G65" s="113">
        <v>0</v>
      </c>
      <c r="H65" s="161"/>
    </row>
    <row r="66" spans="1:8" ht="20.100000000000001" customHeight="1">
      <c r="A66" s="8" t="s">
        <v>274</v>
      </c>
      <c r="B66" s="6">
        <v>3370</v>
      </c>
      <c r="C66" s="113" t="s">
        <v>235</v>
      </c>
      <c r="D66" s="113" t="s">
        <v>235</v>
      </c>
      <c r="E66" s="113" t="s">
        <v>235</v>
      </c>
      <c r="F66" s="113" t="s">
        <v>235</v>
      </c>
      <c r="G66" s="113">
        <v>0</v>
      </c>
      <c r="H66" s="161"/>
    </row>
    <row r="67" spans="1:8" ht="20.100000000000001" customHeight="1">
      <c r="A67" s="8" t="s">
        <v>402</v>
      </c>
      <c r="B67" s="9">
        <v>3380</v>
      </c>
      <c r="C67" s="113" t="s">
        <v>235</v>
      </c>
      <c r="D67" s="113" t="s">
        <v>235</v>
      </c>
      <c r="E67" s="113" t="s">
        <v>235</v>
      </c>
      <c r="F67" s="113" t="s">
        <v>235</v>
      </c>
      <c r="G67" s="113">
        <v>0</v>
      </c>
      <c r="H67" s="161"/>
    </row>
    <row r="68" spans="1:8" ht="20.100000000000001" customHeight="1">
      <c r="A68" s="10" t="s">
        <v>123</v>
      </c>
      <c r="B68" s="11">
        <v>3395</v>
      </c>
      <c r="C68" s="122">
        <f>SUM(C53,C60)</f>
        <v>0</v>
      </c>
      <c r="D68" s="122">
        <f>SUM(D53,D60)</f>
        <v>0</v>
      </c>
      <c r="E68" s="122">
        <f>SUM(E53,E60)</f>
        <v>0</v>
      </c>
      <c r="F68" s="122">
        <f>SUM(F53,F60)</f>
        <v>0</v>
      </c>
      <c r="G68" s="123">
        <f t="shared" si="0"/>
        <v>0</v>
      </c>
      <c r="H68" s="161"/>
    </row>
    <row r="69" spans="1:8" ht="20.100000000000001" customHeight="1">
      <c r="A69" s="176" t="s">
        <v>31</v>
      </c>
      <c r="B69" s="11">
        <v>3400</v>
      </c>
      <c r="C69" s="122">
        <f>SUM(C38,C51,C68)</f>
        <v>-80</v>
      </c>
      <c r="D69" s="122">
        <f>SUM(D38,D51,D68)</f>
        <v>9</v>
      </c>
      <c r="E69" s="122">
        <f>SUM(E38,E51,E68)</f>
        <v>38.599999999999909</v>
      </c>
      <c r="F69" s="122">
        <f>SUM(F38,F51,F68)</f>
        <v>3</v>
      </c>
      <c r="G69" s="123">
        <f t="shared" si="0"/>
        <v>-35.599999999999909</v>
      </c>
      <c r="H69" s="161"/>
    </row>
    <row r="70" spans="1:8" ht="20.100000000000001" customHeight="1">
      <c r="A70" s="8" t="s">
        <v>299</v>
      </c>
      <c r="B70" s="9">
        <v>3405</v>
      </c>
      <c r="C70" s="113">
        <v>101</v>
      </c>
      <c r="D70" s="113">
        <v>49</v>
      </c>
      <c r="E70" s="113">
        <v>294</v>
      </c>
      <c r="F70" s="113">
        <v>55</v>
      </c>
      <c r="G70" s="113">
        <f t="shared" si="0"/>
        <v>-239</v>
      </c>
      <c r="H70" s="161">
        <f>(F70/E70)*100</f>
        <v>18.707482993197281</v>
      </c>
    </row>
    <row r="71" spans="1:8" ht="20.100000000000001" customHeight="1">
      <c r="A71" s="88" t="s">
        <v>125</v>
      </c>
      <c r="B71" s="9">
        <v>3410</v>
      </c>
      <c r="C71" s="113"/>
      <c r="D71" s="113"/>
      <c r="E71" s="113"/>
      <c r="F71" s="113"/>
      <c r="G71" s="113">
        <f t="shared" si="0"/>
        <v>0</v>
      </c>
      <c r="H71" s="161">
        <v>0</v>
      </c>
    </row>
    <row r="72" spans="1:8" ht="20.100000000000001" customHeight="1">
      <c r="A72" s="8" t="s">
        <v>300</v>
      </c>
      <c r="B72" s="9">
        <v>3415</v>
      </c>
      <c r="C72" s="127">
        <f>SUM(C70,C69,C71)</f>
        <v>21</v>
      </c>
      <c r="D72" s="127">
        <f>SUM(D70,D69,D71)</f>
        <v>58</v>
      </c>
      <c r="E72" s="127">
        <f>SUM(E70,E69,E71)</f>
        <v>332.59999999999991</v>
      </c>
      <c r="F72" s="127">
        <f>SUM(F70,F69,F71)</f>
        <v>58</v>
      </c>
      <c r="G72" s="113">
        <f t="shared" si="0"/>
        <v>-274.59999999999991</v>
      </c>
      <c r="H72" s="161">
        <f>(F72/E72)*100</f>
        <v>17.43836440168371</v>
      </c>
    </row>
    <row r="73" spans="1:8" s="16" customFormat="1">
      <c r="A73" s="2"/>
      <c r="B73" s="33"/>
      <c r="C73" s="33"/>
      <c r="D73" s="33"/>
      <c r="E73" s="33"/>
      <c r="F73" s="33"/>
      <c r="G73" s="33"/>
      <c r="H73" s="33"/>
    </row>
    <row r="74" spans="1:8" s="3" customFormat="1" ht="27.75" customHeight="1">
      <c r="A74" s="59" t="s">
        <v>450</v>
      </c>
      <c r="B74" s="1"/>
      <c r="C74" s="212" t="s">
        <v>163</v>
      </c>
      <c r="D74" s="212"/>
      <c r="E74" s="81"/>
      <c r="F74" s="232" t="s">
        <v>458</v>
      </c>
      <c r="G74" s="232"/>
      <c r="H74" s="232"/>
    </row>
    <row r="75" spans="1:8">
      <c r="A75" s="76" t="s">
        <v>179</v>
      </c>
      <c r="B75" s="3"/>
      <c r="C75" s="211" t="s">
        <v>72</v>
      </c>
      <c r="D75" s="211"/>
      <c r="E75" s="3"/>
      <c r="F75" s="210" t="s">
        <v>218</v>
      </c>
      <c r="G75" s="210"/>
      <c r="H75" s="210"/>
    </row>
  </sheetData>
  <mergeCells count="9">
    <mergeCell ref="C75:D75"/>
    <mergeCell ref="A1:H1"/>
    <mergeCell ref="A3:A4"/>
    <mergeCell ref="B3:B4"/>
    <mergeCell ref="C3:D3"/>
    <mergeCell ref="E3:H3"/>
    <mergeCell ref="F75:H75"/>
    <mergeCell ref="C74:D74"/>
    <mergeCell ref="F74:H74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5" fitToHeight="2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7 G22:G34 H18 H26:H28 H31 G51:G60 H70 G68:G72 H72 G19:H20 G36:G4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O183"/>
  <sheetViews>
    <sheetView zoomScale="75" zoomScaleNormal="100" zoomScaleSheetLayoutView="55" workbookViewId="0">
      <selection activeCell="E12" sqref="E12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30" t="s">
        <v>146</v>
      </c>
      <c r="B1" s="230"/>
      <c r="C1" s="230"/>
      <c r="D1" s="230"/>
      <c r="E1" s="230"/>
      <c r="F1" s="230"/>
      <c r="G1" s="230"/>
      <c r="H1" s="230"/>
    </row>
    <row r="2" spans="1:15">
      <c r="A2" s="232"/>
      <c r="B2" s="232"/>
      <c r="C2" s="232"/>
      <c r="D2" s="232"/>
      <c r="E2" s="232"/>
      <c r="F2" s="232"/>
      <c r="G2" s="232"/>
      <c r="H2" s="232"/>
    </row>
    <row r="3" spans="1:15" ht="43.5" customHeight="1">
      <c r="A3" s="241" t="s">
        <v>196</v>
      </c>
      <c r="B3" s="219" t="s">
        <v>18</v>
      </c>
      <c r="C3" s="219" t="s">
        <v>157</v>
      </c>
      <c r="D3" s="219"/>
      <c r="E3" s="220" t="s">
        <v>382</v>
      </c>
      <c r="F3" s="220"/>
      <c r="G3" s="220"/>
      <c r="H3" s="220"/>
    </row>
    <row r="4" spans="1:15" ht="56.25" customHeight="1">
      <c r="A4" s="242"/>
      <c r="B4" s="219"/>
      <c r="C4" s="7" t="s">
        <v>183</v>
      </c>
      <c r="D4" s="7" t="s">
        <v>184</v>
      </c>
      <c r="E4" s="7" t="s">
        <v>185</v>
      </c>
      <c r="F4" s="7" t="s">
        <v>170</v>
      </c>
      <c r="G4" s="71" t="s">
        <v>191</v>
      </c>
      <c r="H4" s="71" t="s">
        <v>192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74</v>
      </c>
      <c r="B6" s="66">
        <v>4000</v>
      </c>
      <c r="C6" s="166">
        <f>SUM(C7:C12)</f>
        <v>5</v>
      </c>
      <c r="D6" s="166">
        <f>SUM(D7:D12)</f>
        <v>0</v>
      </c>
      <c r="E6" s="166">
        <f>SUM(E7:E12)</f>
        <v>6</v>
      </c>
      <c r="F6" s="166">
        <f>SUM(F7:F12)</f>
        <v>0</v>
      </c>
      <c r="G6" s="123">
        <f>F6-E6</f>
        <v>-6</v>
      </c>
      <c r="H6" s="163">
        <f>(F6/E6)*100</f>
        <v>0</v>
      </c>
    </row>
    <row r="7" spans="1:15" ht="20.100000000000001" customHeight="1">
      <c r="A7" s="8" t="s">
        <v>1</v>
      </c>
      <c r="B7" s="67" t="s">
        <v>151</v>
      </c>
      <c r="C7" s="113"/>
      <c r="D7" s="113"/>
      <c r="E7" s="113"/>
      <c r="F7" s="113"/>
      <c r="G7" s="113">
        <f t="shared" ref="G7:G12" si="0">F7-E7</f>
        <v>0</v>
      </c>
      <c r="H7" s="161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3"/>
      <c r="D8" s="113"/>
      <c r="E8" s="113"/>
      <c r="F8" s="113"/>
      <c r="G8" s="113">
        <f t="shared" si="0"/>
        <v>0</v>
      </c>
      <c r="H8" s="161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3"/>
      <c r="D9" s="113"/>
      <c r="E9" s="113"/>
      <c r="F9" s="113"/>
      <c r="G9" s="113">
        <f t="shared" si="0"/>
        <v>0</v>
      </c>
      <c r="H9" s="161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3"/>
      <c r="D10" s="113"/>
      <c r="E10" s="113"/>
      <c r="F10" s="113"/>
      <c r="G10" s="113">
        <f t="shared" si="0"/>
        <v>0</v>
      </c>
      <c r="H10" s="161" t="e">
        <f t="shared" si="1"/>
        <v>#DIV/0!</v>
      </c>
    </row>
    <row r="11" spans="1:15" ht="37.5">
      <c r="A11" s="8" t="s">
        <v>63</v>
      </c>
      <c r="B11" s="67">
        <v>4050</v>
      </c>
      <c r="C11" s="113">
        <v>5</v>
      </c>
      <c r="D11" s="113"/>
      <c r="E11" s="113">
        <v>6</v>
      </c>
      <c r="F11" s="113"/>
      <c r="G11" s="113">
        <f t="shared" si="0"/>
        <v>-6</v>
      </c>
      <c r="H11" s="161">
        <f t="shared" si="1"/>
        <v>0</v>
      </c>
    </row>
    <row r="12" spans="1:15">
      <c r="A12" s="8" t="s">
        <v>258</v>
      </c>
      <c r="B12" s="67">
        <v>4060</v>
      </c>
      <c r="C12" s="113"/>
      <c r="D12" s="113"/>
      <c r="E12" s="113"/>
      <c r="F12" s="113"/>
      <c r="G12" s="113">
        <f t="shared" si="0"/>
        <v>0</v>
      </c>
      <c r="H12" s="161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9" t="s">
        <v>456</v>
      </c>
      <c r="B16" s="1"/>
      <c r="C16" s="212" t="s">
        <v>163</v>
      </c>
      <c r="D16" s="212"/>
      <c r="E16" s="81"/>
      <c r="F16" s="232" t="s">
        <v>457</v>
      </c>
      <c r="G16" s="232"/>
      <c r="H16" s="232"/>
    </row>
    <row r="17" spans="1:8" s="2" customFormat="1">
      <c r="A17" s="25" t="s">
        <v>71</v>
      </c>
      <c r="B17" s="3"/>
      <c r="C17" s="211" t="s">
        <v>72</v>
      </c>
      <c r="D17" s="211"/>
      <c r="E17" s="3"/>
      <c r="F17" s="210" t="s">
        <v>218</v>
      </c>
      <c r="G17" s="210"/>
      <c r="H17" s="210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8"/>
  <sheetViews>
    <sheetView zoomScale="7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7" sqref="C47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43" t="s">
        <v>147</v>
      </c>
      <c r="B1" s="243"/>
      <c r="C1" s="243"/>
      <c r="D1" s="243"/>
      <c r="E1" s="243"/>
      <c r="F1" s="243"/>
      <c r="G1" s="243"/>
      <c r="H1" s="243"/>
    </row>
    <row r="2" spans="1:8" ht="16.5" customHeight="1"/>
    <row r="3" spans="1:8" ht="49.5" customHeight="1">
      <c r="A3" s="244" t="s">
        <v>196</v>
      </c>
      <c r="B3" s="244" t="s">
        <v>0</v>
      </c>
      <c r="C3" s="244" t="s">
        <v>87</v>
      </c>
      <c r="D3" s="219" t="s">
        <v>157</v>
      </c>
      <c r="E3" s="219"/>
      <c r="F3" s="219" t="s">
        <v>382</v>
      </c>
      <c r="G3" s="219"/>
      <c r="H3" s="244" t="s">
        <v>214</v>
      </c>
    </row>
    <row r="4" spans="1:8" ht="63" customHeight="1">
      <c r="A4" s="245"/>
      <c r="B4" s="245"/>
      <c r="C4" s="245"/>
      <c r="D4" s="7" t="s">
        <v>183</v>
      </c>
      <c r="E4" s="7" t="s">
        <v>184</v>
      </c>
      <c r="F4" s="7" t="s">
        <v>183</v>
      </c>
      <c r="G4" s="7" t="s">
        <v>184</v>
      </c>
      <c r="H4" s="245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132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425</v>
      </c>
      <c r="B7" s="7">
        <v>5000</v>
      </c>
      <c r="C7" s="109" t="s">
        <v>227</v>
      </c>
      <c r="D7" s="177">
        <f>('Осн. фін. пок.'!C36/'Осн. фін. пок.'!C34)*100</f>
        <v>34.83606557377049</v>
      </c>
      <c r="E7" s="177">
        <f>('Осн. фін. пок.'!D36/'Осн. фін. пок.'!D34)*100</f>
        <v>36.100131752305664</v>
      </c>
      <c r="F7" s="177">
        <f>('Осн. фін. пок.'!E36/'Осн. фін. пок.'!E34)*100</f>
        <v>33.351351351351347</v>
      </c>
      <c r="G7" s="177">
        <f>('Осн. фін. пок.'!F36/'Осн. фін. пок.'!F34)*100</f>
        <v>43.63030807660283</v>
      </c>
      <c r="H7" s="97"/>
    </row>
    <row r="8" spans="1:8" ht="56.25">
      <c r="A8" s="8" t="s">
        <v>426</v>
      </c>
      <c r="B8" s="7">
        <v>5010</v>
      </c>
      <c r="C8" s="109" t="s">
        <v>227</v>
      </c>
      <c r="D8" s="177">
        <f>('Осн. фін. пок.'!C51/'Осн. фін. пок.'!C34)*100</f>
        <v>-0.93043863535666804</v>
      </c>
      <c r="E8" s="177">
        <f>('Осн. фін. пок.'!D51/'Осн. фін. пок.'!D34)*100</f>
        <v>-15.546772068511199</v>
      </c>
      <c r="F8" s="177">
        <f>('Осн. фін. пок.'!E51/'Осн. фін. пок.'!E34)*100</f>
        <v>0.21621621621621623</v>
      </c>
      <c r="G8" s="177">
        <f>('Осн. фін. пок.'!F51/'Осн. фін. пок.'!F34)*100</f>
        <v>-2.1648626144879271</v>
      </c>
      <c r="H8" s="97"/>
    </row>
    <row r="9" spans="1:8" ht="42.75" customHeight="1">
      <c r="A9" s="31" t="s">
        <v>427</v>
      </c>
      <c r="B9" s="7">
        <v>5020</v>
      </c>
      <c r="C9" s="109" t="s">
        <v>227</v>
      </c>
      <c r="D9" s="177">
        <f>('Осн. фін. пок.'!C66/'Осн. фін. пок.'!C142)*100</f>
        <v>-6.0040026684456311</v>
      </c>
      <c r="E9" s="177">
        <f>('Осн. фін. пок.'!D66/'Осн. фін. пок.'!D142)*100</f>
        <v>-17.937219730941703</v>
      </c>
      <c r="F9" s="177">
        <f>('Осн. фін. пок.'!E66/'Осн. фін. пок.'!E142)*100</f>
        <v>0.12812299807815503</v>
      </c>
      <c r="G9" s="177">
        <f>('Осн. фін. пок.'!F66/'Осн. фін. пок.'!F142)*100</f>
        <v>-4.356181934657271</v>
      </c>
      <c r="H9" s="97" t="s">
        <v>228</v>
      </c>
    </row>
    <row r="10" spans="1:8" ht="42.75" customHeight="1">
      <c r="A10" s="31" t="s">
        <v>428</v>
      </c>
      <c r="B10" s="7">
        <v>5030</v>
      </c>
      <c r="C10" s="109" t="s">
        <v>227</v>
      </c>
      <c r="D10" s="177">
        <f>('Осн. фін. пок.'!C66/'Осн. фін. пок.'!C148)*100</f>
        <v>24.064171122994651</v>
      </c>
      <c r="E10" s="177">
        <f>('Осн. фін. пок.'!D66/'Осн. фін. пок.'!D148)*100</f>
        <v>46.901172529313236</v>
      </c>
      <c r="F10" s="177">
        <f>('Осн. фін. пок.'!E66/'Осн. фін. пок.'!E148)*100</f>
        <v>-0.33500837520938026</v>
      </c>
      <c r="G10" s="177">
        <f>('Осн. фін. пок.'!F66/'Осн. фін. пок.'!F148)*100</f>
        <v>11.390284757118927</v>
      </c>
      <c r="H10" s="97"/>
    </row>
    <row r="11" spans="1:8" ht="56.25">
      <c r="A11" s="31" t="s">
        <v>429</v>
      </c>
      <c r="B11" s="7">
        <v>5040</v>
      </c>
      <c r="C11" s="109" t="s">
        <v>227</v>
      </c>
      <c r="D11" s="177">
        <f>('Осн. фін. пок.'!C66/'Осн. фін. пок.'!C34)*100</f>
        <v>-0.99689853788214444</v>
      </c>
      <c r="E11" s="177">
        <f>('Осн. фін. пок.'!D66/'Осн. фін. пок.'!D34)*100</f>
        <v>-7.3781291172595518</v>
      </c>
      <c r="F11" s="177">
        <f>('Осн. фін. пок.'!E66/'Осн. фін. пок.'!E34)*100</f>
        <v>0.10810810810810811</v>
      </c>
      <c r="G11" s="177">
        <f>('Осн. фін. пок.'!F66/'Осн. фін. пок.'!F34)*100</f>
        <v>-5.6619483763530392</v>
      </c>
      <c r="H11" s="97" t="s">
        <v>229</v>
      </c>
    </row>
    <row r="12" spans="1:8" ht="24.95" customHeight="1">
      <c r="A12" s="63" t="s">
        <v>134</v>
      </c>
      <c r="B12" s="7"/>
      <c r="C12" s="110"/>
      <c r="D12" s="96"/>
      <c r="E12" s="96"/>
      <c r="F12" s="96"/>
      <c r="G12" s="96"/>
      <c r="H12" s="97"/>
    </row>
    <row r="13" spans="1:8" ht="56.25">
      <c r="A13" s="97" t="s">
        <v>384</v>
      </c>
      <c r="B13" s="7">
        <v>5100</v>
      </c>
      <c r="C13" s="109"/>
      <c r="D13" s="177">
        <f>('Осн. фін. пок.'!C143+'Осн. фін. пок.'!C144)/'Осн. фін. пок.'!C51</f>
        <v>-22.297619047619047</v>
      </c>
      <c r="E13" s="177">
        <f>('Осн. фін. пок.'!D143+'Осн. фін. пок.'!D144)/'Осн. фін. пок.'!D51</f>
        <v>-3.6576271186440676</v>
      </c>
      <c r="F13" s="177">
        <f>('Осн. фін. пок.'!E143+'Осн. фін. пок.'!E144)/'Осн. фін. пок.'!E51</f>
        <v>539.5</v>
      </c>
      <c r="G13" s="177">
        <f>('Осн. фін. пок.'!F143+'Осн. фін. пок.'!F144)/'Осн. фін. пок.'!F51</f>
        <v>-83</v>
      </c>
      <c r="H13" s="97"/>
    </row>
    <row r="14" spans="1:8" s="64" customFormat="1" ht="56.25">
      <c r="A14" s="97" t="s">
        <v>409</v>
      </c>
      <c r="B14" s="7">
        <v>5110</v>
      </c>
      <c r="C14" s="109" t="s">
        <v>130</v>
      </c>
      <c r="D14" s="177">
        <f>'Осн. фін. пок.'!C148/('Осн. фін. пок.'!C143+'Осн. фін. пок.'!C144)</f>
        <v>-0.19967965830218901</v>
      </c>
      <c r="E14" s="177">
        <f>'Осн. фін. пок.'!D148/('Осн. фін. пок.'!D143+'Осн. фін. пок.'!D144)</f>
        <v>-0.27664504170528265</v>
      </c>
      <c r="F14" s="177">
        <f>'Осн. фін. пок.'!E148/('Осн. фін. пок.'!E143+'Осн. фін. пок.'!E144)</f>
        <v>-0.27664504170528265</v>
      </c>
      <c r="G14" s="177">
        <f>'Осн. фін. пок.'!F148/('Осн. фін. пок.'!F143+'Осн. фін. пок.'!F144)</f>
        <v>-0.27664504170528265</v>
      </c>
      <c r="H14" s="97" t="s">
        <v>230</v>
      </c>
    </row>
    <row r="15" spans="1:8" s="64" customFormat="1" ht="56.25">
      <c r="A15" s="97" t="s">
        <v>410</v>
      </c>
      <c r="B15" s="7">
        <v>5120</v>
      </c>
      <c r="C15" s="109" t="s">
        <v>130</v>
      </c>
      <c r="D15" s="177">
        <f>'Осн. фін. пок.'!C140/'Осн. фін. пок.'!C144</f>
        <v>0.78697277095568607</v>
      </c>
      <c r="E15" s="177">
        <f>'Осн. фін. пок.'!D140/'Осн. фін. пок.'!D144</f>
        <v>0.71547729379054681</v>
      </c>
      <c r="F15" s="177">
        <f>'Осн. фін. пок.'!E140/'Осн. фін. пок.'!E144</f>
        <v>0.71547729379054681</v>
      </c>
      <c r="G15" s="177">
        <f>'Осн. фін. пок.'!F140/'Осн. фін. пок.'!F144</f>
        <v>0.71547729379054681</v>
      </c>
      <c r="H15" s="97" t="s">
        <v>232</v>
      </c>
    </row>
    <row r="16" spans="1:8" ht="24.95" customHeight="1">
      <c r="A16" s="63" t="s">
        <v>133</v>
      </c>
      <c r="B16" s="7"/>
      <c r="C16" s="109"/>
      <c r="D16" s="96"/>
      <c r="E16" s="96"/>
      <c r="F16" s="96"/>
      <c r="G16" s="96"/>
      <c r="H16" s="97"/>
    </row>
    <row r="17" spans="1:11" ht="42.75" customHeight="1">
      <c r="A17" s="97" t="s">
        <v>411</v>
      </c>
      <c r="B17" s="7">
        <v>5200</v>
      </c>
      <c r="C17" s="109"/>
      <c r="D17" s="177">
        <f>'Осн. фін. пок.'!C117/'Осн. фін. пок.'!C78</f>
        <v>0.83333333333333337</v>
      </c>
      <c r="E17" s="177">
        <f>'Осн. фін. пок.'!D117/'Осн. фін. пок.'!D78</f>
        <v>0</v>
      </c>
      <c r="F17" s="177">
        <f>'Осн. фін. пок.'!E117/'Осн. фін. пок.'!E78</f>
        <v>3</v>
      </c>
      <c r="G17" s="177">
        <f>'Осн. фін. пок.'!F117/'Осн. фін. пок.'!F78</f>
        <v>0</v>
      </c>
      <c r="H17" s="97"/>
    </row>
    <row r="18" spans="1:11" ht="75">
      <c r="A18" s="97" t="s">
        <v>412</v>
      </c>
      <c r="B18" s="7">
        <v>5210</v>
      </c>
      <c r="C18" s="109"/>
      <c r="D18" s="177">
        <f>'Осн. фін. пок.'!C117/'Осн. фін. пок.'!C34</f>
        <v>5.5383252104563576E-4</v>
      </c>
      <c r="E18" s="177">
        <f>'Осн. фін. пок.'!D117/'Осн. фін. пок.'!D34</f>
        <v>0</v>
      </c>
      <c r="F18" s="177">
        <f>'Осн. фін. пок.'!E117/'Осн. фін. пок.'!E34</f>
        <v>3.2432432432432431E-3</v>
      </c>
      <c r="G18" s="177">
        <f>'Осн. фін. пок.'!F117/'Осн. фін. пок.'!F34</f>
        <v>0</v>
      </c>
      <c r="H18" s="97"/>
    </row>
    <row r="19" spans="1:11" ht="37.5">
      <c r="A19" s="97" t="s">
        <v>413</v>
      </c>
      <c r="B19" s="7">
        <v>5220</v>
      </c>
      <c r="C19" s="109" t="s">
        <v>333</v>
      </c>
      <c r="D19" s="177">
        <f>'Осн. фін. пок.'!C139/'Осн. фін. пок.'!C138</f>
        <v>0.69512195121951215</v>
      </c>
      <c r="E19" s="177">
        <f>'Осн. фін. пок.'!D139/'Осн. фін. пок.'!D138</f>
        <v>0.83168316831683164</v>
      </c>
      <c r="F19" s="177">
        <f>'Осн. фін. пок.'!E139/'Осн. фін. пок.'!E138</f>
        <v>0.83168316831683164</v>
      </c>
      <c r="G19" s="177">
        <f>'Осн. фін. пок.'!F139/'Осн. фін. пок.'!F138</f>
        <v>0.83168316831683164</v>
      </c>
      <c r="H19" s="97" t="s">
        <v>231</v>
      </c>
    </row>
    <row r="20" spans="1:11" ht="24.95" customHeight="1">
      <c r="A20" s="63" t="s">
        <v>221</v>
      </c>
      <c r="B20" s="7"/>
      <c r="C20" s="109"/>
      <c r="D20" s="96"/>
      <c r="E20" s="96"/>
      <c r="F20" s="96"/>
      <c r="G20" s="96"/>
      <c r="H20" s="97"/>
    </row>
    <row r="21" spans="1:11" ht="75">
      <c r="A21" s="31" t="s">
        <v>234</v>
      </c>
      <c r="B21" s="7">
        <v>5300</v>
      </c>
      <c r="C21" s="109"/>
      <c r="D21" s="96"/>
      <c r="E21" s="96"/>
      <c r="F21" s="96"/>
      <c r="G21" s="96"/>
      <c r="H21" s="99"/>
    </row>
    <row r="26" spans="1:11" ht="20.25">
      <c r="K26" s="98"/>
    </row>
    <row r="27" spans="1:11" s="3" customFormat="1" ht="27.75" customHeight="1">
      <c r="A27" s="59" t="s">
        <v>455</v>
      </c>
      <c r="B27" s="1"/>
      <c r="C27" s="212" t="s">
        <v>463</v>
      </c>
      <c r="D27" s="212"/>
      <c r="E27" s="81"/>
      <c r="F27" s="211" t="s">
        <v>462</v>
      </c>
      <c r="G27" s="211"/>
      <c r="H27" s="211"/>
    </row>
    <row r="28" spans="1:11" s="2" customFormat="1" ht="18.75">
      <c r="A28" s="76" t="s">
        <v>217</v>
      </c>
      <c r="B28" s="3"/>
      <c r="C28" s="211" t="s">
        <v>72</v>
      </c>
      <c r="D28" s="211"/>
      <c r="E28" s="3"/>
      <c r="F28" s="210" t="s">
        <v>88</v>
      </c>
      <c r="G28" s="210"/>
      <c r="H28" s="210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100"/>
  <sheetViews>
    <sheetView topLeftCell="A7" zoomScale="75" zoomScaleNormal="60" zoomScaleSheetLayoutView="65" workbookViewId="0">
      <selection activeCell="J40" sqref="J40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63" t="s">
        <v>104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3" t="s">
        <v>487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>
      <c r="A3" s="211" t="s">
        <v>433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5">
      <c r="A4" s="277" t="s">
        <v>114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</row>
    <row r="5" spans="1:15" ht="24.95" customHeight="1">
      <c r="A5" s="278" t="s">
        <v>281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79" t="s">
        <v>215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</row>
    <row r="8" spans="1:15" ht="12.75" customHeight="1">
      <c r="B8" s="2"/>
    </row>
    <row r="9" spans="1:15" s="3" customFormat="1" ht="53.25" customHeight="1">
      <c r="A9" s="219" t="s">
        <v>196</v>
      </c>
      <c r="B9" s="219"/>
      <c r="C9" s="268" t="s">
        <v>352</v>
      </c>
      <c r="D9" s="268"/>
      <c r="E9" s="265"/>
      <c r="F9" s="264" t="s">
        <v>353</v>
      </c>
      <c r="G9" s="268"/>
      <c r="H9" s="265"/>
      <c r="I9" s="219" t="s">
        <v>354</v>
      </c>
      <c r="J9" s="219"/>
      <c r="K9" s="219"/>
      <c r="L9" s="219" t="s">
        <v>350</v>
      </c>
      <c r="M9" s="219"/>
      <c r="N9" s="264" t="s">
        <v>351</v>
      </c>
      <c r="O9" s="265"/>
    </row>
    <row r="10" spans="1:15" s="3" customFormat="1" ht="17.25" customHeight="1">
      <c r="A10" s="219">
        <v>1</v>
      </c>
      <c r="B10" s="219"/>
      <c r="C10" s="268">
        <v>2</v>
      </c>
      <c r="D10" s="268"/>
      <c r="E10" s="265"/>
      <c r="F10" s="264">
        <v>3</v>
      </c>
      <c r="G10" s="268"/>
      <c r="H10" s="265"/>
      <c r="I10" s="219">
        <v>4</v>
      </c>
      <c r="J10" s="219"/>
      <c r="K10" s="219"/>
      <c r="L10" s="264">
        <v>5</v>
      </c>
      <c r="M10" s="265"/>
      <c r="N10" s="219">
        <v>6</v>
      </c>
      <c r="O10" s="219"/>
    </row>
    <row r="11" spans="1:15" s="3" customFormat="1" ht="95.25" customHeight="1">
      <c r="A11" s="234" t="s">
        <v>360</v>
      </c>
      <c r="B11" s="234"/>
      <c r="C11" s="254">
        <f>SUM(C12:C16)</f>
        <v>26</v>
      </c>
      <c r="D11" s="255"/>
      <c r="E11" s="256"/>
      <c r="F11" s="254">
        <f>SUM(F12:F16)</f>
        <v>27</v>
      </c>
      <c r="G11" s="255"/>
      <c r="H11" s="256"/>
      <c r="I11" s="254">
        <f>SUM(I12:I16)</f>
        <v>22</v>
      </c>
      <c r="J11" s="255"/>
      <c r="K11" s="256"/>
      <c r="L11" s="257">
        <f>I11-F11</f>
        <v>-5</v>
      </c>
      <c r="M11" s="257"/>
      <c r="N11" s="266">
        <f>(I11/F11)*100</f>
        <v>81.481481481481481</v>
      </c>
      <c r="O11" s="267"/>
    </row>
    <row r="12" spans="1:15" s="3" customFormat="1">
      <c r="A12" s="249" t="s">
        <v>464</v>
      </c>
      <c r="B12" s="229"/>
      <c r="C12" s="246"/>
      <c r="D12" s="247"/>
      <c r="E12" s="248"/>
      <c r="F12" s="246"/>
      <c r="G12" s="247"/>
      <c r="H12" s="248"/>
      <c r="I12" s="246"/>
      <c r="J12" s="247"/>
      <c r="K12" s="248"/>
      <c r="L12" s="258">
        <f t="shared" ref="L12:L37" si="0">I12-F12</f>
        <v>0</v>
      </c>
      <c r="M12" s="258"/>
      <c r="N12" s="259"/>
      <c r="O12" s="260"/>
    </row>
    <row r="13" spans="1:15" s="3" customFormat="1">
      <c r="A13" s="249" t="s">
        <v>465</v>
      </c>
      <c r="B13" s="229"/>
      <c r="C13" s="246"/>
      <c r="D13" s="247"/>
      <c r="E13" s="248"/>
      <c r="F13" s="246"/>
      <c r="G13" s="247"/>
      <c r="H13" s="248"/>
      <c r="I13" s="246"/>
      <c r="J13" s="247"/>
      <c r="K13" s="248"/>
      <c r="L13" s="246"/>
      <c r="M13" s="248"/>
      <c r="N13" s="280"/>
      <c r="O13" s="281"/>
    </row>
    <row r="14" spans="1:15" s="3" customFormat="1">
      <c r="A14" s="250" t="s">
        <v>466</v>
      </c>
      <c r="B14" s="250"/>
      <c r="C14" s="246">
        <v>1</v>
      </c>
      <c r="D14" s="247"/>
      <c r="E14" s="248"/>
      <c r="F14" s="246">
        <v>1</v>
      </c>
      <c r="G14" s="247"/>
      <c r="H14" s="248"/>
      <c r="I14" s="246">
        <v>1</v>
      </c>
      <c r="J14" s="247"/>
      <c r="K14" s="248"/>
      <c r="L14" s="258">
        <f>I14-F14</f>
        <v>0</v>
      </c>
      <c r="M14" s="258"/>
      <c r="N14" s="259">
        <f>(I14/F14)*100</f>
        <v>100</v>
      </c>
      <c r="O14" s="260"/>
    </row>
    <row r="15" spans="1:15" s="3" customFormat="1" ht="18.75" customHeight="1">
      <c r="A15" s="250" t="s">
        <v>199</v>
      </c>
      <c r="B15" s="250"/>
      <c r="C15" s="246">
        <v>7</v>
      </c>
      <c r="D15" s="247"/>
      <c r="E15" s="248"/>
      <c r="F15" s="246">
        <v>7</v>
      </c>
      <c r="G15" s="247"/>
      <c r="H15" s="248"/>
      <c r="I15" s="246">
        <v>2</v>
      </c>
      <c r="J15" s="247"/>
      <c r="K15" s="248"/>
      <c r="L15" s="258">
        <f t="shared" si="0"/>
        <v>-5</v>
      </c>
      <c r="M15" s="258"/>
      <c r="N15" s="259">
        <f t="shared" ref="N15:N37" si="1">(I15/F15)*100</f>
        <v>28.571428571428569</v>
      </c>
      <c r="O15" s="260"/>
    </row>
    <row r="16" spans="1:15" s="3" customFormat="1">
      <c r="A16" s="250" t="s">
        <v>200</v>
      </c>
      <c r="B16" s="250"/>
      <c r="C16" s="246">
        <v>18</v>
      </c>
      <c r="D16" s="247"/>
      <c r="E16" s="248"/>
      <c r="F16" s="246">
        <v>19</v>
      </c>
      <c r="G16" s="247"/>
      <c r="H16" s="248"/>
      <c r="I16" s="246">
        <v>19</v>
      </c>
      <c r="J16" s="247"/>
      <c r="K16" s="248"/>
      <c r="L16" s="258">
        <f t="shared" si="0"/>
        <v>0</v>
      </c>
      <c r="M16" s="258"/>
      <c r="N16" s="259">
        <f t="shared" si="1"/>
        <v>100</v>
      </c>
      <c r="O16" s="260"/>
    </row>
    <row r="17" spans="1:15" s="3" customFormat="1" ht="37.5" customHeight="1">
      <c r="A17" s="234" t="s">
        <v>414</v>
      </c>
      <c r="B17" s="234"/>
      <c r="C17" s="254">
        <f>SUM(C20:C22)</f>
        <v>455</v>
      </c>
      <c r="D17" s="255"/>
      <c r="E17" s="256"/>
      <c r="F17" s="254">
        <f>SUM(F18:F22)</f>
        <v>463</v>
      </c>
      <c r="G17" s="255"/>
      <c r="H17" s="256"/>
      <c r="I17" s="254">
        <f>SUM(I18:I22)</f>
        <v>403</v>
      </c>
      <c r="J17" s="255"/>
      <c r="K17" s="256"/>
      <c r="L17" s="257">
        <f t="shared" si="0"/>
        <v>-60</v>
      </c>
      <c r="M17" s="257"/>
      <c r="N17" s="266">
        <f t="shared" si="1"/>
        <v>87.041036717062639</v>
      </c>
      <c r="O17" s="267"/>
    </row>
    <row r="18" spans="1:15" s="3" customFormat="1">
      <c r="A18" s="249" t="s">
        <v>464</v>
      </c>
      <c r="B18" s="229"/>
      <c r="C18" s="246"/>
      <c r="D18" s="247"/>
      <c r="E18" s="248"/>
      <c r="F18" s="246"/>
      <c r="G18" s="247"/>
      <c r="H18" s="248"/>
      <c r="I18" s="246"/>
      <c r="J18" s="247"/>
      <c r="K18" s="248"/>
      <c r="L18" s="258">
        <f t="shared" si="0"/>
        <v>0</v>
      </c>
      <c r="M18" s="258"/>
      <c r="N18" s="259"/>
      <c r="O18" s="260"/>
    </row>
    <row r="19" spans="1:15" s="3" customFormat="1">
      <c r="A19" s="249" t="s">
        <v>465</v>
      </c>
      <c r="B19" s="229"/>
      <c r="C19" s="246"/>
      <c r="D19" s="247"/>
      <c r="E19" s="248"/>
      <c r="F19" s="246"/>
      <c r="G19" s="247"/>
      <c r="H19" s="248"/>
      <c r="I19" s="246"/>
      <c r="J19" s="247"/>
      <c r="K19" s="248"/>
      <c r="L19" s="246"/>
      <c r="M19" s="248"/>
      <c r="N19" s="280"/>
      <c r="O19" s="281"/>
    </row>
    <row r="20" spans="1:15" s="3" customFormat="1">
      <c r="A20" s="250" t="s">
        <v>466</v>
      </c>
      <c r="B20" s="250"/>
      <c r="C20" s="246">
        <v>53</v>
      </c>
      <c r="D20" s="247"/>
      <c r="E20" s="248"/>
      <c r="F20" s="246">
        <v>37</v>
      </c>
      <c r="G20" s="247"/>
      <c r="H20" s="248"/>
      <c r="I20" s="246">
        <v>37</v>
      </c>
      <c r="J20" s="247"/>
      <c r="K20" s="248"/>
      <c r="L20" s="246"/>
      <c r="M20" s="248"/>
      <c r="N20" s="280"/>
      <c r="O20" s="281"/>
    </row>
    <row r="21" spans="1:15" s="3" customFormat="1" ht="18.75" customHeight="1">
      <c r="A21" s="250" t="s">
        <v>199</v>
      </c>
      <c r="B21" s="250"/>
      <c r="C21" s="246">
        <v>109</v>
      </c>
      <c r="D21" s="247"/>
      <c r="E21" s="248"/>
      <c r="F21" s="246">
        <v>133</v>
      </c>
      <c r="G21" s="247"/>
      <c r="H21" s="248"/>
      <c r="I21" s="246">
        <v>28</v>
      </c>
      <c r="J21" s="247"/>
      <c r="K21" s="248"/>
      <c r="L21" s="258">
        <f t="shared" si="0"/>
        <v>-105</v>
      </c>
      <c r="M21" s="258"/>
      <c r="N21" s="259">
        <f t="shared" si="1"/>
        <v>21.052631578947366</v>
      </c>
      <c r="O21" s="260"/>
    </row>
    <row r="22" spans="1:15" s="3" customFormat="1">
      <c r="A22" s="250" t="s">
        <v>200</v>
      </c>
      <c r="B22" s="250"/>
      <c r="C22" s="246">
        <v>293</v>
      </c>
      <c r="D22" s="247"/>
      <c r="E22" s="248"/>
      <c r="F22" s="246">
        <v>293</v>
      </c>
      <c r="G22" s="247"/>
      <c r="H22" s="248"/>
      <c r="I22" s="246">
        <v>338</v>
      </c>
      <c r="J22" s="247"/>
      <c r="K22" s="248"/>
      <c r="L22" s="258">
        <f t="shared" si="0"/>
        <v>45</v>
      </c>
      <c r="M22" s="258"/>
      <c r="N22" s="259">
        <f t="shared" si="1"/>
        <v>115.35836177474404</v>
      </c>
      <c r="O22" s="260"/>
    </row>
    <row r="23" spans="1:15" s="3" customFormat="1" ht="36" customHeight="1">
      <c r="A23" s="234" t="s">
        <v>415</v>
      </c>
      <c r="B23" s="234"/>
      <c r="C23" s="254">
        <v>455</v>
      </c>
      <c r="D23" s="255"/>
      <c r="E23" s="256"/>
      <c r="F23" s="254">
        <v>463</v>
      </c>
      <c r="G23" s="255"/>
      <c r="H23" s="256"/>
      <c r="I23" s="254">
        <f>'Осн. фін. пок.'!F76</f>
        <v>403</v>
      </c>
      <c r="J23" s="255"/>
      <c r="K23" s="256"/>
      <c r="L23" s="257">
        <f t="shared" si="0"/>
        <v>-60</v>
      </c>
      <c r="M23" s="257"/>
      <c r="N23" s="266">
        <f t="shared" si="1"/>
        <v>87.041036717062639</v>
      </c>
      <c r="O23" s="267"/>
    </row>
    <row r="24" spans="1:15" s="3" customFormat="1">
      <c r="A24" s="249" t="s">
        <v>464</v>
      </c>
      <c r="B24" s="229"/>
      <c r="C24" s="246"/>
      <c r="D24" s="247"/>
      <c r="E24" s="248"/>
      <c r="F24" s="246"/>
      <c r="G24" s="247"/>
      <c r="H24" s="248"/>
      <c r="I24" s="246"/>
      <c r="J24" s="247"/>
      <c r="K24" s="248"/>
      <c r="L24" s="258">
        <f t="shared" si="0"/>
        <v>0</v>
      </c>
      <c r="M24" s="258"/>
      <c r="N24" s="259"/>
      <c r="O24" s="260"/>
    </row>
    <row r="25" spans="1:15" s="3" customFormat="1">
      <c r="A25" s="249" t="s">
        <v>465</v>
      </c>
      <c r="B25" s="229"/>
      <c r="C25" s="246"/>
      <c r="D25" s="247"/>
      <c r="E25" s="248"/>
      <c r="F25" s="246"/>
      <c r="G25" s="247"/>
      <c r="H25" s="248"/>
      <c r="I25" s="246"/>
      <c r="J25" s="247"/>
      <c r="K25" s="248"/>
      <c r="L25" s="246"/>
      <c r="M25" s="248"/>
      <c r="N25" s="280"/>
      <c r="O25" s="281"/>
    </row>
    <row r="26" spans="1:15" s="3" customFormat="1">
      <c r="A26" s="250" t="s">
        <v>466</v>
      </c>
      <c r="B26" s="250"/>
      <c r="C26" s="246">
        <v>53</v>
      </c>
      <c r="D26" s="247"/>
      <c r="E26" s="248"/>
      <c r="F26" s="246">
        <v>37</v>
      </c>
      <c r="G26" s="247"/>
      <c r="H26" s="248"/>
      <c r="I26" s="246">
        <v>37</v>
      </c>
      <c r="J26" s="247"/>
      <c r="K26" s="248"/>
      <c r="L26" s="246"/>
      <c r="M26" s="248"/>
      <c r="N26" s="280"/>
      <c r="O26" s="281"/>
    </row>
    <row r="27" spans="1:15" s="3" customFormat="1" ht="18.75" customHeight="1">
      <c r="A27" s="250" t="s">
        <v>199</v>
      </c>
      <c r="B27" s="250"/>
      <c r="C27" s="246">
        <v>109</v>
      </c>
      <c r="D27" s="247"/>
      <c r="E27" s="248"/>
      <c r="F27" s="246">
        <v>133</v>
      </c>
      <c r="G27" s="247"/>
      <c r="H27" s="248"/>
      <c r="I27" s="246">
        <v>28</v>
      </c>
      <c r="J27" s="247"/>
      <c r="K27" s="248"/>
      <c r="L27" s="258">
        <f t="shared" si="0"/>
        <v>-105</v>
      </c>
      <c r="M27" s="258"/>
      <c r="N27" s="259">
        <f t="shared" si="1"/>
        <v>21.052631578947366</v>
      </c>
      <c r="O27" s="260"/>
    </row>
    <row r="28" spans="1:15" s="3" customFormat="1">
      <c r="A28" s="250" t="s">
        <v>200</v>
      </c>
      <c r="B28" s="250"/>
      <c r="C28" s="246">
        <v>293</v>
      </c>
      <c r="D28" s="247"/>
      <c r="E28" s="248"/>
      <c r="F28" s="246">
        <v>293</v>
      </c>
      <c r="G28" s="247"/>
      <c r="H28" s="248"/>
      <c r="I28" s="246">
        <v>338</v>
      </c>
      <c r="J28" s="247"/>
      <c r="K28" s="248"/>
      <c r="L28" s="258">
        <f t="shared" si="0"/>
        <v>45</v>
      </c>
      <c r="M28" s="258"/>
      <c r="N28" s="259">
        <f t="shared" si="1"/>
        <v>115.35836177474404</v>
      </c>
      <c r="O28" s="260"/>
    </row>
    <row r="29" spans="1:15" s="3" customFormat="1" ht="56.25" customHeight="1">
      <c r="A29" s="234" t="s">
        <v>416</v>
      </c>
      <c r="B29" s="234"/>
      <c r="C29" s="293">
        <f>(C23/C11)/3*1000</f>
        <v>5833.333333333333</v>
      </c>
      <c r="D29" s="294"/>
      <c r="E29" s="295"/>
      <c r="F29" s="293">
        <f>(F23/F11)/3*1000</f>
        <v>5716.0493827160499</v>
      </c>
      <c r="G29" s="294"/>
      <c r="H29" s="295"/>
      <c r="I29" s="293">
        <f>(I23/I11)/3*1000</f>
        <v>6106.0606060606051</v>
      </c>
      <c r="J29" s="294"/>
      <c r="K29" s="295"/>
      <c r="L29" s="257">
        <f t="shared" si="0"/>
        <v>390.01122334455522</v>
      </c>
      <c r="M29" s="257"/>
      <c r="N29" s="266">
        <f t="shared" si="1"/>
        <v>106.82309051639503</v>
      </c>
      <c r="O29" s="267"/>
    </row>
    <row r="30" spans="1:15" s="3" customFormat="1">
      <c r="A30" s="249" t="s">
        <v>464</v>
      </c>
      <c r="B30" s="229"/>
      <c r="C30" s="251"/>
      <c r="D30" s="252"/>
      <c r="E30" s="253"/>
      <c r="F30" s="251"/>
      <c r="G30" s="252"/>
      <c r="H30" s="253"/>
      <c r="I30" s="251"/>
      <c r="J30" s="252"/>
      <c r="K30" s="253"/>
      <c r="L30" s="258">
        <f t="shared" si="0"/>
        <v>0</v>
      </c>
      <c r="M30" s="258"/>
      <c r="N30" s="259"/>
      <c r="O30" s="260"/>
    </row>
    <row r="31" spans="1:15" s="3" customFormat="1">
      <c r="A31" s="249" t="s">
        <v>465</v>
      </c>
      <c r="B31" s="229"/>
      <c r="C31" s="198"/>
      <c r="D31" s="199"/>
      <c r="E31" s="200"/>
      <c r="F31" s="198"/>
      <c r="G31" s="199"/>
      <c r="H31" s="200"/>
      <c r="I31" s="198"/>
      <c r="J31" s="199"/>
      <c r="K31" s="200"/>
      <c r="L31" s="258">
        <f>I31-F31</f>
        <v>0</v>
      </c>
      <c r="M31" s="258"/>
      <c r="N31" s="259"/>
      <c r="O31" s="260"/>
    </row>
    <row r="32" spans="1:15" s="3" customFormat="1">
      <c r="A32" s="250" t="s">
        <v>473</v>
      </c>
      <c r="B32" s="250"/>
      <c r="C32" s="251">
        <f>(C26/C14)/3*1000</f>
        <v>17666.666666666668</v>
      </c>
      <c r="D32" s="252"/>
      <c r="E32" s="253"/>
      <c r="F32" s="251">
        <f>(F26/F14)/3*1000</f>
        <v>12333.333333333334</v>
      </c>
      <c r="G32" s="252"/>
      <c r="H32" s="253"/>
      <c r="I32" s="251">
        <f>(I26/I14)/3*1000</f>
        <v>12333.333333333334</v>
      </c>
      <c r="J32" s="252"/>
      <c r="K32" s="253"/>
      <c r="L32" s="258">
        <f>I32-F32</f>
        <v>0</v>
      </c>
      <c r="M32" s="258"/>
      <c r="N32" s="259">
        <f>(I32/F32)*100</f>
        <v>100</v>
      </c>
      <c r="O32" s="260"/>
    </row>
    <row r="33" spans="1:15" s="3" customFormat="1">
      <c r="A33" s="250" t="s">
        <v>474</v>
      </c>
      <c r="B33" s="250"/>
      <c r="C33" s="251">
        <v>12000</v>
      </c>
      <c r="D33" s="252"/>
      <c r="E33" s="253"/>
      <c r="F33" s="251">
        <v>12333.3</v>
      </c>
      <c r="G33" s="252"/>
      <c r="H33" s="253"/>
      <c r="I33" s="251">
        <v>12333.3</v>
      </c>
      <c r="J33" s="252"/>
      <c r="K33" s="253"/>
      <c r="L33" s="114"/>
      <c r="M33" s="114"/>
      <c r="N33" s="201"/>
      <c r="O33" s="202"/>
    </row>
    <row r="34" spans="1:15" s="3" customFormat="1">
      <c r="A34" s="250" t="s">
        <v>475</v>
      </c>
      <c r="B34" s="250"/>
      <c r="C34" s="251">
        <v>5666.7</v>
      </c>
      <c r="D34" s="252"/>
      <c r="E34" s="253"/>
      <c r="F34" s="251"/>
      <c r="G34" s="252"/>
      <c r="H34" s="253"/>
      <c r="I34" s="251"/>
      <c r="J34" s="252"/>
      <c r="K34" s="253"/>
      <c r="L34" s="114"/>
      <c r="M34" s="114"/>
      <c r="N34" s="201"/>
      <c r="O34" s="202"/>
    </row>
    <row r="35" spans="1:15" s="3" customFormat="1">
      <c r="A35" s="250" t="s">
        <v>476</v>
      </c>
      <c r="B35" s="250"/>
      <c r="C35" s="251"/>
      <c r="D35" s="252"/>
      <c r="E35" s="253"/>
      <c r="F35" s="198"/>
      <c r="G35" s="199"/>
      <c r="H35" s="200"/>
      <c r="I35" s="198"/>
      <c r="J35" s="199"/>
      <c r="K35" s="200"/>
      <c r="L35" s="114"/>
      <c r="M35" s="114"/>
      <c r="N35" s="201"/>
      <c r="O35" s="202"/>
    </row>
    <row r="36" spans="1:15" s="3" customFormat="1" ht="18.75" customHeight="1">
      <c r="A36" s="250" t="s">
        <v>199</v>
      </c>
      <c r="B36" s="250"/>
      <c r="C36" s="251">
        <f>(C27/C15)/3*1000</f>
        <v>5190.4761904761908</v>
      </c>
      <c r="D36" s="252"/>
      <c r="E36" s="253"/>
      <c r="F36" s="251">
        <f>(F27/F15)/3*1000</f>
        <v>6333.333333333333</v>
      </c>
      <c r="G36" s="252"/>
      <c r="H36" s="253"/>
      <c r="I36" s="251">
        <f>(I27/I15)/3*1000</f>
        <v>4666.666666666667</v>
      </c>
      <c r="J36" s="252"/>
      <c r="K36" s="253"/>
      <c r="L36" s="258">
        <f t="shared" si="0"/>
        <v>-1666.6666666666661</v>
      </c>
      <c r="M36" s="258"/>
      <c r="N36" s="259">
        <f t="shared" si="1"/>
        <v>73.684210526315795</v>
      </c>
      <c r="O36" s="260"/>
    </row>
    <row r="37" spans="1:15" s="3" customFormat="1">
      <c r="A37" s="250" t="s">
        <v>200</v>
      </c>
      <c r="B37" s="250"/>
      <c r="C37" s="251">
        <f>(C28/C16)/3*1000</f>
        <v>5425.9259259259261</v>
      </c>
      <c r="D37" s="252"/>
      <c r="E37" s="253"/>
      <c r="F37" s="251">
        <f>(F28/F16)/3*1000</f>
        <v>5140.3508771929819</v>
      </c>
      <c r="G37" s="252"/>
      <c r="H37" s="253"/>
      <c r="I37" s="251">
        <f>(I28/I16)/3*1000</f>
        <v>5929.8245614035095</v>
      </c>
      <c r="J37" s="252"/>
      <c r="K37" s="253"/>
      <c r="L37" s="258">
        <f t="shared" si="0"/>
        <v>789.47368421052761</v>
      </c>
      <c r="M37" s="258"/>
      <c r="N37" s="259">
        <f t="shared" si="1"/>
        <v>115.35836177474405</v>
      </c>
      <c r="O37" s="260"/>
    </row>
    <row r="38" spans="1:15" s="3" customFormat="1" ht="13.5" customHeight="1">
      <c r="A38" s="28"/>
      <c r="B38" s="28"/>
      <c r="C38" s="28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8"/>
      <c r="O38" s="108"/>
    </row>
    <row r="39" spans="1:15">
      <c r="A39" s="292" t="s">
        <v>417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</row>
    <row r="40" spans="1:15" ht="11.25" customHeight="1">
      <c r="A40" s="24"/>
      <c r="B40" s="24"/>
      <c r="C40" s="24"/>
      <c r="D40" s="24"/>
      <c r="E40" s="24"/>
      <c r="F40" s="24"/>
      <c r="G40" s="24"/>
      <c r="H40" s="24"/>
      <c r="I40" s="24"/>
    </row>
    <row r="41" spans="1:15" ht="30.75" customHeight="1">
      <c r="A41" s="278" t="s">
        <v>201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</row>
    <row r="42" spans="1:15" ht="12.75" customHeight="1"/>
    <row r="43" spans="1:15" ht="24.95" customHeight="1">
      <c r="A43" s="39" t="s">
        <v>115</v>
      </c>
      <c r="B43" s="261" t="s">
        <v>222</v>
      </c>
      <c r="C43" s="262"/>
      <c r="D43" s="262"/>
      <c r="E43" s="262"/>
      <c r="F43" s="227" t="s">
        <v>77</v>
      </c>
      <c r="G43" s="227"/>
      <c r="H43" s="227"/>
      <c r="I43" s="227"/>
      <c r="J43" s="227"/>
      <c r="K43" s="227"/>
      <c r="L43" s="227"/>
      <c r="M43" s="227"/>
      <c r="N43" s="227"/>
      <c r="O43" s="227"/>
    </row>
    <row r="44" spans="1:15" ht="17.25" customHeight="1">
      <c r="A44" s="39">
        <v>1</v>
      </c>
      <c r="B44" s="261">
        <v>2</v>
      </c>
      <c r="C44" s="262"/>
      <c r="D44" s="262"/>
      <c r="E44" s="262"/>
      <c r="F44" s="227">
        <v>3</v>
      </c>
      <c r="G44" s="227"/>
      <c r="H44" s="227"/>
      <c r="I44" s="227"/>
      <c r="J44" s="227"/>
      <c r="K44" s="227"/>
      <c r="L44" s="227"/>
      <c r="M44" s="227"/>
      <c r="N44" s="227"/>
      <c r="O44" s="227"/>
    </row>
    <row r="45" spans="1:15" ht="20.100000000000001" customHeight="1">
      <c r="A45" s="100"/>
      <c r="B45" s="273"/>
      <c r="C45" s="306"/>
      <c r="D45" s="306"/>
      <c r="E45" s="306"/>
      <c r="F45" s="285"/>
      <c r="G45" s="285"/>
      <c r="H45" s="285"/>
      <c r="I45" s="285"/>
      <c r="J45" s="285"/>
      <c r="K45" s="285"/>
      <c r="L45" s="285"/>
      <c r="M45" s="285"/>
      <c r="N45" s="285"/>
      <c r="O45" s="285"/>
    </row>
    <row r="46" spans="1:15" ht="20.100000000000001" customHeight="1">
      <c r="A46" s="100"/>
      <c r="B46" s="273"/>
      <c r="C46" s="306"/>
      <c r="D46" s="306"/>
      <c r="E46" s="306"/>
      <c r="F46" s="285"/>
      <c r="G46" s="285"/>
      <c r="H46" s="285"/>
      <c r="I46" s="285"/>
      <c r="J46" s="285"/>
      <c r="K46" s="285"/>
      <c r="L46" s="285"/>
      <c r="M46" s="285"/>
      <c r="N46" s="285"/>
      <c r="O46" s="285"/>
    </row>
    <row r="47" spans="1:15" ht="20.100000000000001" customHeight="1">
      <c r="A47" s="100"/>
      <c r="B47" s="273"/>
      <c r="C47" s="306"/>
      <c r="D47" s="306"/>
      <c r="E47" s="306"/>
      <c r="F47" s="285"/>
      <c r="G47" s="285"/>
      <c r="H47" s="285"/>
      <c r="I47" s="285"/>
      <c r="J47" s="285"/>
      <c r="K47" s="285"/>
      <c r="L47" s="285"/>
      <c r="M47" s="285"/>
      <c r="N47" s="285"/>
      <c r="O47" s="285"/>
    </row>
    <row r="48" spans="1:15" ht="20.100000000000001" customHeight="1">
      <c r="A48" s="100"/>
      <c r="B48" s="273"/>
      <c r="C48" s="306"/>
      <c r="D48" s="306"/>
      <c r="E48" s="306"/>
      <c r="F48" s="285"/>
      <c r="G48" s="285"/>
      <c r="H48" s="285"/>
      <c r="I48" s="285"/>
      <c r="J48" s="285"/>
      <c r="K48" s="285"/>
      <c r="L48" s="285"/>
      <c r="M48" s="285"/>
      <c r="N48" s="285"/>
      <c r="O48" s="285"/>
    </row>
    <row r="49" spans="1:15" ht="20.100000000000001" customHeight="1">
      <c r="A49" s="100"/>
      <c r="B49" s="273"/>
      <c r="C49" s="306"/>
      <c r="D49" s="306"/>
      <c r="E49" s="306"/>
      <c r="F49" s="285"/>
      <c r="G49" s="285"/>
      <c r="H49" s="285"/>
      <c r="I49" s="285"/>
      <c r="J49" s="285"/>
      <c r="K49" s="285"/>
      <c r="L49" s="285"/>
      <c r="M49" s="285"/>
      <c r="N49" s="285"/>
      <c r="O49" s="285"/>
    </row>
    <row r="50" spans="1:15" ht="20.100000000000001" customHeight="1">
      <c r="A50" s="100"/>
      <c r="B50" s="273"/>
      <c r="C50" s="306"/>
      <c r="D50" s="306"/>
      <c r="E50" s="306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15">
      <c r="A51" s="278" t="s">
        <v>172</v>
      </c>
      <c r="B51" s="278"/>
      <c r="C51" s="278"/>
      <c r="D51" s="278"/>
      <c r="E51" s="278"/>
      <c r="F51" s="278"/>
      <c r="G51" s="278"/>
      <c r="H51" s="278"/>
      <c r="I51" s="278"/>
      <c r="J51" s="278"/>
    </row>
    <row r="52" spans="1:15">
      <c r="A52" s="20"/>
    </row>
    <row r="53" spans="1:15" ht="52.5" customHeight="1">
      <c r="A53" s="300" t="s">
        <v>280</v>
      </c>
      <c r="B53" s="301"/>
      <c r="C53" s="302"/>
      <c r="D53" s="219" t="s">
        <v>164</v>
      </c>
      <c r="E53" s="219"/>
      <c r="F53" s="219"/>
      <c r="G53" s="219" t="s">
        <v>158</v>
      </c>
      <c r="H53" s="219"/>
      <c r="I53" s="219"/>
      <c r="J53" s="219" t="s">
        <v>197</v>
      </c>
      <c r="K53" s="219"/>
      <c r="L53" s="219"/>
      <c r="M53" s="264" t="s">
        <v>198</v>
      </c>
      <c r="N53" s="268"/>
      <c r="O53" s="265"/>
    </row>
    <row r="54" spans="1:15" ht="155.25" customHeight="1">
      <c r="A54" s="303"/>
      <c r="B54" s="304"/>
      <c r="C54" s="305"/>
      <c r="D54" s="7" t="s">
        <v>418</v>
      </c>
      <c r="E54" s="7" t="s">
        <v>213</v>
      </c>
      <c r="F54" s="7" t="s">
        <v>419</v>
      </c>
      <c r="G54" s="7" t="s">
        <v>418</v>
      </c>
      <c r="H54" s="7" t="s">
        <v>213</v>
      </c>
      <c r="I54" s="7" t="s">
        <v>419</v>
      </c>
      <c r="J54" s="7" t="s">
        <v>418</v>
      </c>
      <c r="K54" s="7" t="s">
        <v>213</v>
      </c>
      <c r="L54" s="7" t="s">
        <v>419</v>
      </c>
      <c r="M54" s="116" t="s">
        <v>165</v>
      </c>
      <c r="N54" s="116" t="s">
        <v>166</v>
      </c>
      <c r="O54" s="116" t="s">
        <v>236</v>
      </c>
    </row>
    <row r="55" spans="1:15">
      <c r="A55" s="264">
        <v>1</v>
      </c>
      <c r="B55" s="268"/>
      <c r="C55" s="265"/>
      <c r="D55" s="7">
        <v>2</v>
      </c>
      <c r="E55" s="7">
        <v>3</v>
      </c>
      <c r="F55" s="7">
        <v>4</v>
      </c>
      <c r="G55" s="7">
        <v>5</v>
      </c>
      <c r="H55" s="6">
        <v>6</v>
      </c>
      <c r="I55" s="6">
        <v>7</v>
      </c>
      <c r="J55" s="6">
        <v>8</v>
      </c>
      <c r="K55" s="6">
        <v>9</v>
      </c>
      <c r="L55" s="6">
        <v>10</v>
      </c>
      <c r="M55" s="6">
        <v>11</v>
      </c>
      <c r="N55" s="6">
        <v>12</v>
      </c>
      <c r="O55" s="6">
        <v>13</v>
      </c>
    </row>
    <row r="56" spans="1:15">
      <c r="A56" s="264" t="s">
        <v>467</v>
      </c>
      <c r="B56" s="268"/>
      <c r="C56" s="265"/>
      <c r="D56" s="114">
        <f>'I. Фін результат'!E7</f>
        <v>1850</v>
      </c>
      <c r="E56" s="114"/>
      <c r="F56" s="115"/>
      <c r="G56" s="114">
        <f>'I. Фін результат'!F7</f>
        <v>1201</v>
      </c>
      <c r="H56" s="114"/>
      <c r="I56" s="115"/>
      <c r="J56" s="181">
        <f t="shared" ref="J56:L59" si="2">G56-D56</f>
        <v>-649</v>
      </c>
      <c r="K56" s="181">
        <f t="shared" si="2"/>
        <v>0</v>
      </c>
      <c r="L56" s="182">
        <f t="shared" si="2"/>
        <v>0</v>
      </c>
      <c r="M56" s="203">
        <f>(G56/D56)*100</f>
        <v>64.918918918918919</v>
      </c>
      <c r="N56" s="114"/>
      <c r="O56" s="115"/>
    </row>
    <row r="57" spans="1:15">
      <c r="A57" s="264"/>
      <c r="B57" s="268"/>
      <c r="C57" s="265"/>
      <c r="D57" s="114"/>
      <c r="E57" s="114"/>
      <c r="F57" s="115"/>
      <c r="G57" s="114"/>
      <c r="H57" s="114"/>
      <c r="I57" s="115"/>
      <c r="J57" s="181">
        <f t="shared" si="2"/>
        <v>0</v>
      </c>
      <c r="K57" s="181">
        <f t="shared" si="2"/>
        <v>0</v>
      </c>
      <c r="L57" s="182">
        <f t="shared" si="2"/>
        <v>0</v>
      </c>
      <c r="M57" s="156"/>
      <c r="N57" s="114"/>
      <c r="O57" s="115"/>
    </row>
    <row r="58" spans="1:15" ht="20.100000000000001" customHeight="1">
      <c r="A58" s="249"/>
      <c r="B58" s="214"/>
      <c r="C58" s="229"/>
      <c r="D58" s="114"/>
      <c r="E58" s="114"/>
      <c r="F58" s="115"/>
      <c r="G58" s="114"/>
      <c r="H58" s="114"/>
      <c r="I58" s="115"/>
      <c r="J58" s="181">
        <f t="shared" si="2"/>
        <v>0</v>
      </c>
      <c r="K58" s="181">
        <f t="shared" si="2"/>
        <v>0</v>
      </c>
      <c r="L58" s="182">
        <f t="shared" si="2"/>
        <v>0</v>
      </c>
      <c r="M58" s="156"/>
      <c r="N58" s="114"/>
      <c r="O58" s="115"/>
    </row>
    <row r="59" spans="1:15" ht="20.100000000000001" customHeight="1">
      <c r="A59" s="249"/>
      <c r="B59" s="214"/>
      <c r="C59" s="229"/>
      <c r="D59" s="114"/>
      <c r="E59" s="114"/>
      <c r="F59" s="115"/>
      <c r="G59" s="114"/>
      <c r="H59" s="114"/>
      <c r="I59" s="115"/>
      <c r="J59" s="181">
        <f t="shared" si="2"/>
        <v>0</v>
      </c>
      <c r="K59" s="181">
        <f t="shared" si="2"/>
        <v>0</v>
      </c>
      <c r="L59" s="182">
        <f t="shared" si="2"/>
        <v>0</v>
      </c>
      <c r="M59" s="156"/>
      <c r="N59" s="114"/>
      <c r="O59" s="115"/>
    </row>
    <row r="60" spans="1:15" ht="24.95" customHeight="1">
      <c r="A60" s="307" t="s">
        <v>53</v>
      </c>
      <c r="B60" s="308"/>
      <c r="C60" s="309"/>
      <c r="D60" s="183">
        <f>SUM(D56:D59)</f>
        <v>1850</v>
      </c>
      <c r="E60" s="151"/>
      <c r="F60" s="152"/>
      <c r="G60" s="183">
        <f>SUM(G56:G59)</f>
        <v>1201</v>
      </c>
      <c r="H60" s="151"/>
      <c r="I60" s="152"/>
      <c r="J60" s="183">
        <f>SUM(J56:J59)</f>
        <v>-649</v>
      </c>
      <c r="K60" s="183">
        <f>SUM(K56:K59)</f>
        <v>0</v>
      </c>
      <c r="L60" s="183">
        <f>SUM(L56:L59)</f>
        <v>0</v>
      </c>
      <c r="M60" s="197">
        <f>SUM(M56:M59)</f>
        <v>64.918918918918919</v>
      </c>
      <c r="N60" s="151"/>
      <c r="O60" s="152"/>
    </row>
    <row r="61" spans="1:15">
      <c r="A61" s="22"/>
      <c r="B61" s="23"/>
      <c r="C61" s="23"/>
      <c r="D61" s="23"/>
      <c r="E61" s="23"/>
      <c r="F61" s="13"/>
      <c r="G61" s="13"/>
      <c r="H61" s="13"/>
      <c r="I61" s="5"/>
      <c r="J61" s="5"/>
      <c r="K61" s="5"/>
      <c r="L61" s="5"/>
      <c r="M61" s="5"/>
      <c r="N61" s="5"/>
      <c r="O61" s="5"/>
    </row>
    <row r="62" spans="1:15">
      <c r="A62" s="278" t="s">
        <v>68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</row>
    <row r="63" spans="1:15">
      <c r="A63" s="20"/>
    </row>
    <row r="64" spans="1:15" ht="56.25" customHeight="1">
      <c r="A64" s="7" t="s">
        <v>106</v>
      </c>
      <c r="B64" s="219" t="s">
        <v>67</v>
      </c>
      <c r="C64" s="219"/>
      <c r="D64" s="219" t="s">
        <v>61</v>
      </c>
      <c r="E64" s="219"/>
      <c r="F64" s="219" t="s">
        <v>62</v>
      </c>
      <c r="G64" s="219"/>
      <c r="H64" s="219" t="s">
        <v>80</v>
      </c>
      <c r="I64" s="219"/>
      <c r="J64" s="219"/>
      <c r="K64" s="264" t="s">
        <v>78</v>
      </c>
      <c r="L64" s="265"/>
      <c r="M64" s="264" t="s">
        <v>32</v>
      </c>
      <c r="N64" s="268"/>
      <c r="O64" s="265"/>
    </row>
    <row r="65" spans="1:15">
      <c r="A65" s="6">
        <v>1</v>
      </c>
      <c r="B65" s="227">
        <v>2</v>
      </c>
      <c r="C65" s="227"/>
      <c r="D65" s="227">
        <v>3</v>
      </c>
      <c r="E65" s="227"/>
      <c r="F65" s="227">
        <v>4</v>
      </c>
      <c r="G65" s="227"/>
      <c r="H65" s="227">
        <v>5</v>
      </c>
      <c r="I65" s="227"/>
      <c r="J65" s="227"/>
      <c r="K65" s="227">
        <v>6</v>
      </c>
      <c r="L65" s="227"/>
      <c r="M65" s="261">
        <v>7</v>
      </c>
      <c r="N65" s="262"/>
      <c r="O65" s="282"/>
    </row>
    <row r="66" spans="1:15">
      <c r="A66" s="93"/>
      <c r="B66" s="285"/>
      <c r="C66" s="285"/>
      <c r="D66" s="269"/>
      <c r="E66" s="269"/>
      <c r="F66" s="286" t="s">
        <v>177</v>
      </c>
      <c r="G66" s="286"/>
      <c r="H66" s="287"/>
      <c r="I66" s="287"/>
      <c r="J66" s="287"/>
      <c r="K66" s="246"/>
      <c r="L66" s="248"/>
      <c r="M66" s="269"/>
      <c r="N66" s="269"/>
      <c r="O66" s="269"/>
    </row>
    <row r="67" spans="1:15">
      <c r="A67" s="93"/>
      <c r="B67" s="296"/>
      <c r="C67" s="297"/>
      <c r="D67" s="275"/>
      <c r="E67" s="276"/>
      <c r="F67" s="298"/>
      <c r="G67" s="299"/>
      <c r="H67" s="270"/>
      <c r="I67" s="271"/>
      <c r="J67" s="272"/>
      <c r="K67" s="246"/>
      <c r="L67" s="248"/>
      <c r="M67" s="275"/>
      <c r="N67" s="291"/>
      <c r="O67" s="276"/>
    </row>
    <row r="68" spans="1:15">
      <c r="A68" s="93"/>
      <c r="B68" s="273"/>
      <c r="C68" s="274"/>
      <c r="D68" s="275"/>
      <c r="E68" s="276"/>
      <c r="F68" s="298"/>
      <c r="G68" s="299"/>
      <c r="H68" s="270"/>
      <c r="I68" s="271"/>
      <c r="J68" s="272"/>
      <c r="K68" s="246"/>
      <c r="L68" s="248"/>
      <c r="M68" s="275"/>
      <c r="N68" s="291"/>
      <c r="O68" s="276"/>
    </row>
    <row r="69" spans="1:15">
      <c r="A69" s="93"/>
      <c r="B69" s="285"/>
      <c r="C69" s="285"/>
      <c r="D69" s="269"/>
      <c r="E69" s="269"/>
      <c r="F69" s="286"/>
      <c r="G69" s="286"/>
      <c r="H69" s="287"/>
      <c r="I69" s="287"/>
      <c r="J69" s="287"/>
      <c r="K69" s="246"/>
      <c r="L69" s="248"/>
      <c r="M69" s="269"/>
      <c r="N69" s="269"/>
      <c r="O69" s="269"/>
    </row>
    <row r="70" spans="1:15">
      <c r="A70" s="118" t="s">
        <v>53</v>
      </c>
      <c r="B70" s="289" t="s">
        <v>33</v>
      </c>
      <c r="C70" s="289"/>
      <c r="D70" s="289" t="s">
        <v>33</v>
      </c>
      <c r="E70" s="289"/>
      <c r="F70" s="289" t="s">
        <v>33</v>
      </c>
      <c r="G70" s="289"/>
      <c r="H70" s="288"/>
      <c r="I70" s="288"/>
      <c r="J70" s="288"/>
      <c r="K70" s="254">
        <f>SUM(K66:L69)</f>
        <v>0</v>
      </c>
      <c r="L70" s="256"/>
      <c r="M70" s="290"/>
      <c r="N70" s="290"/>
      <c r="O70" s="290"/>
    </row>
    <row r="71" spans="1:15">
      <c r="A71" s="13"/>
      <c r="B71" s="25"/>
      <c r="C71" s="25"/>
      <c r="D71" s="25"/>
      <c r="E71" s="25"/>
      <c r="F71" s="25"/>
      <c r="G71" s="25"/>
      <c r="H71" s="25"/>
      <c r="I71" s="25"/>
      <c r="J71" s="25"/>
      <c r="K71" s="3"/>
      <c r="L71" s="3"/>
      <c r="M71" s="3"/>
      <c r="N71" s="3"/>
      <c r="O71" s="3"/>
    </row>
    <row r="72" spans="1:15">
      <c r="A72" s="278" t="s">
        <v>69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</row>
    <row r="73" spans="1:15" ht="15" customHeight="1">
      <c r="A73" s="5"/>
      <c r="B73" s="18"/>
      <c r="C73" s="5"/>
      <c r="D73" s="5"/>
      <c r="E73" s="5"/>
      <c r="F73" s="5"/>
      <c r="G73" s="5"/>
      <c r="H73" s="5"/>
      <c r="I73" s="17"/>
    </row>
    <row r="74" spans="1:15" ht="42.75" customHeight="1">
      <c r="A74" s="219" t="s">
        <v>60</v>
      </c>
      <c r="B74" s="219"/>
      <c r="C74" s="219"/>
      <c r="D74" s="219" t="s">
        <v>167</v>
      </c>
      <c r="E74" s="219"/>
      <c r="F74" s="219" t="s">
        <v>168</v>
      </c>
      <c r="G74" s="219"/>
      <c r="H74" s="219"/>
      <c r="I74" s="219"/>
      <c r="J74" s="219" t="s">
        <v>338</v>
      </c>
      <c r="K74" s="219"/>
      <c r="L74" s="219"/>
      <c r="M74" s="219"/>
      <c r="N74" s="219" t="s">
        <v>171</v>
      </c>
      <c r="O74" s="219"/>
    </row>
    <row r="75" spans="1:15" ht="42.75" customHeight="1">
      <c r="A75" s="219"/>
      <c r="B75" s="219"/>
      <c r="C75" s="219"/>
      <c r="D75" s="219"/>
      <c r="E75" s="219"/>
      <c r="F75" s="227" t="s">
        <v>169</v>
      </c>
      <c r="G75" s="227"/>
      <c r="H75" s="219" t="s">
        <v>170</v>
      </c>
      <c r="I75" s="219"/>
      <c r="J75" s="227" t="s">
        <v>169</v>
      </c>
      <c r="K75" s="227"/>
      <c r="L75" s="219" t="s">
        <v>170</v>
      </c>
      <c r="M75" s="219"/>
      <c r="N75" s="219"/>
      <c r="O75" s="219"/>
    </row>
    <row r="76" spans="1:15">
      <c r="A76" s="219">
        <v>1</v>
      </c>
      <c r="B76" s="219"/>
      <c r="C76" s="219"/>
      <c r="D76" s="264">
        <v>2</v>
      </c>
      <c r="E76" s="265"/>
      <c r="F76" s="264">
        <v>3</v>
      </c>
      <c r="G76" s="265"/>
      <c r="H76" s="261">
        <v>4</v>
      </c>
      <c r="I76" s="282"/>
      <c r="J76" s="261">
        <v>5</v>
      </c>
      <c r="K76" s="282"/>
      <c r="L76" s="261">
        <v>6</v>
      </c>
      <c r="M76" s="282"/>
      <c r="N76" s="261">
        <v>7</v>
      </c>
      <c r="O76" s="282"/>
    </row>
    <row r="77" spans="1:15" ht="20.100000000000001" customHeight="1">
      <c r="A77" s="250" t="s">
        <v>210</v>
      </c>
      <c r="B77" s="250"/>
      <c r="C77" s="250"/>
      <c r="D77" s="246"/>
      <c r="E77" s="248"/>
      <c r="F77" s="246"/>
      <c r="G77" s="248"/>
      <c r="H77" s="246"/>
      <c r="I77" s="248"/>
      <c r="J77" s="246"/>
      <c r="K77" s="248"/>
      <c r="L77" s="246"/>
      <c r="M77" s="248"/>
      <c r="N77" s="283">
        <f>D77+H77-L77</f>
        <v>0</v>
      </c>
      <c r="O77" s="284"/>
    </row>
    <row r="78" spans="1:15" ht="20.100000000000001" customHeight="1">
      <c r="A78" s="250" t="s">
        <v>89</v>
      </c>
      <c r="B78" s="250"/>
      <c r="C78" s="250"/>
      <c r="D78" s="246"/>
      <c r="E78" s="248"/>
      <c r="F78" s="246"/>
      <c r="G78" s="248"/>
      <c r="H78" s="246"/>
      <c r="I78" s="248"/>
      <c r="J78" s="246"/>
      <c r="K78" s="248"/>
      <c r="L78" s="246"/>
      <c r="M78" s="248"/>
      <c r="N78" s="246"/>
      <c r="O78" s="248"/>
    </row>
    <row r="79" spans="1:15" ht="20.100000000000001" customHeight="1">
      <c r="A79" s="250"/>
      <c r="B79" s="250"/>
      <c r="C79" s="250"/>
      <c r="D79" s="246"/>
      <c r="E79" s="248"/>
      <c r="F79" s="246"/>
      <c r="G79" s="248"/>
      <c r="H79" s="246"/>
      <c r="I79" s="248"/>
      <c r="J79" s="246"/>
      <c r="K79" s="248"/>
      <c r="L79" s="246"/>
      <c r="M79" s="248"/>
      <c r="N79" s="246"/>
      <c r="O79" s="248"/>
    </row>
    <row r="80" spans="1:15" ht="20.100000000000001" customHeight="1">
      <c r="A80" s="250" t="s">
        <v>211</v>
      </c>
      <c r="B80" s="250"/>
      <c r="C80" s="250"/>
      <c r="D80" s="246"/>
      <c r="E80" s="248"/>
      <c r="F80" s="246"/>
      <c r="G80" s="248"/>
      <c r="H80" s="246"/>
      <c r="I80" s="248"/>
      <c r="J80" s="246"/>
      <c r="K80" s="248"/>
      <c r="L80" s="246"/>
      <c r="M80" s="248"/>
      <c r="N80" s="283">
        <f>D80+H80-L80</f>
        <v>0</v>
      </c>
      <c r="O80" s="284"/>
    </row>
    <row r="81" spans="1:15" ht="20.100000000000001" customHeight="1">
      <c r="A81" s="250" t="s">
        <v>90</v>
      </c>
      <c r="B81" s="250"/>
      <c r="C81" s="250"/>
      <c r="D81" s="246"/>
      <c r="E81" s="248"/>
      <c r="F81" s="246"/>
      <c r="G81" s="248"/>
      <c r="H81" s="246"/>
      <c r="I81" s="248"/>
      <c r="J81" s="246"/>
      <c r="K81" s="248"/>
      <c r="L81" s="246"/>
      <c r="M81" s="248"/>
      <c r="N81" s="246"/>
      <c r="O81" s="248"/>
    </row>
    <row r="82" spans="1:15" ht="20.100000000000001" customHeight="1">
      <c r="A82" s="250"/>
      <c r="B82" s="250"/>
      <c r="C82" s="250"/>
      <c r="D82" s="246"/>
      <c r="E82" s="248"/>
      <c r="F82" s="246"/>
      <c r="G82" s="248"/>
      <c r="H82" s="246"/>
      <c r="I82" s="248"/>
      <c r="J82" s="246"/>
      <c r="K82" s="248"/>
      <c r="L82" s="246"/>
      <c r="M82" s="248"/>
      <c r="N82" s="246"/>
      <c r="O82" s="248"/>
    </row>
    <row r="83" spans="1:15" ht="20.100000000000001" customHeight="1">
      <c r="A83" s="250" t="s">
        <v>212</v>
      </c>
      <c r="B83" s="250"/>
      <c r="C83" s="250"/>
      <c r="D83" s="246"/>
      <c r="E83" s="248"/>
      <c r="F83" s="246"/>
      <c r="G83" s="248"/>
      <c r="H83" s="246"/>
      <c r="I83" s="248"/>
      <c r="J83" s="246"/>
      <c r="K83" s="248"/>
      <c r="L83" s="246"/>
      <c r="M83" s="248"/>
      <c r="N83" s="283">
        <f>D83+H83-L83</f>
        <v>0</v>
      </c>
      <c r="O83" s="284"/>
    </row>
    <row r="84" spans="1:15" ht="20.100000000000001" customHeight="1">
      <c r="A84" s="250" t="s">
        <v>89</v>
      </c>
      <c r="B84" s="250"/>
      <c r="C84" s="250"/>
      <c r="D84" s="246"/>
      <c r="E84" s="248"/>
      <c r="F84" s="246"/>
      <c r="G84" s="248"/>
      <c r="H84" s="246"/>
      <c r="I84" s="248"/>
      <c r="J84" s="246"/>
      <c r="K84" s="248"/>
      <c r="L84" s="246"/>
      <c r="M84" s="248"/>
      <c r="N84" s="246"/>
      <c r="O84" s="248"/>
    </row>
    <row r="85" spans="1:15" ht="20.100000000000001" customHeight="1">
      <c r="A85" s="250"/>
      <c r="B85" s="250"/>
      <c r="C85" s="250"/>
      <c r="D85" s="246"/>
      <c r="E85" s="248"/>
      <c r="F85" s="246"/>
      <c r="G85" s="248"/>
      <c r="H85" s="246"/>
      <c r="I85" s="248"/>
      <c r="J85" s="246"/>
      <c r="K85" s="248"/>
      <c r="L85" s="246"/>
      <c r="M85" s="248"/>
      <c r="N85" s="246"/>
      <c r="O85" s="248"/>
    </row>
    <row r="86" spans="1:15" ht="24.95" customHeight="1">
      <c r="A86" s="234" t="s">
        <v>53</v>
      </c>
      <c r="B86" s="234"/>
      <c r="C86" s="234"/>
      <c r="D86" s="254">
        <f>SUM(D77,D80,D83)</f>
        <v>0</v>
      </c>
      <c r="E86" s="256"/>
      <c r="F86" s="254">
        <f>SUM(F77,F80,F83)</f>
        <v>0</v>
      </c>
      <c r="G86" s="256"/>
      <c r="H86" s="254">
        <f>SUM(H77,H80,H83)</f>
        <v>0</v>
      </c>
      <c r="I86" s="256"/>
      <c r="J86" s="254">
        <f>SUM(J77,J80,J83)</f>
        <v>0</v>
      </c>
      <c r="K86" s="256"/>
      <c r="L86" s="254">
        <f>SUM(L77,L80,L83)</f>
        <v>0</v>
      </c>
      <c r="M86" s="256"/>
      <c r="N86" s="254">
        <f>D86+H86-L86</f>
        <v>0</v>
      </c>
      <c r="O86" s="256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  <row r="96" spans="1:15">
      <c r="C96" s="30"/>
      <c r="D96" s="30"/>
      <c r="E96" s="30"/>
    </row>
    <row r="97" spans="3:5">
      <c r="C97" s="30"/>
      <c r="D97" s="30"/>
      <c r="E97" s="30"/>
    </row>
    <row r="98" spans="3:5">
      <c r="C98" s="30"/>
      <c r="D98" s="30"/>
      <c r="E98" s="30"/>
    </row>
    <row r="99" spans="3:5">
      <c r="C99" s="30"/>
      <c r="D99" s="30"/>
      <c r="E99" s="30"/>
    </row>
    <row r="100" spans="3:5">
      <c r="C100" s="30"/>
      <c r="D100" s="30"/>
      <c r="E100" s="30"/>
    </row>
  </sheetData>
  <mergeCells count="329">
    <mergeCell ref="N32:O32"/>
    <mergeCell ref="L31:M31"/>
    <mergeCell ref="L32:M32"/>
    <mergeCell ref="N31:O31"/>
    <mergeCell ref="L25:M25"/>
    <mergeCell ref="N25:O25"/>
    <mergeCell ref="A26:B26"/>
    <mergeCell ref="C26:E26"/>
    <mergeCell ref="F26:H26"/>
    <mergeCell ref="I26:K26"/>
    <mergeCell ref="L26:M26"/>
    <mergeCell ref="N26:O26"/>
    <mergeCell ref="I28:K28"/>
    <mergeCell ref="N30:O30"/>
    <mergeCell ref="L28:M28"/>
    <mergeCell ref="A25:B25"/>
    <mergeCell ref="C25:E25"/>
    <mergeCell ref="L19:M19"/>
    <mergeCell ref="N19:O19"/>
    <mergeCell ref="A20:B20"/>
    <mergeCell ref="C20:E20"/>
    <mergeCell ref="F20:H20"/>
    <mergeCell ref="I20:K20"/>
    <mergeCell ref="L20:M20"/>
    <mergeCell ref="N20:O20"/>
    <mergeCell ref="F19:H19"/>
    <mergeCell ref="C19:E19"/>
    <mergeCell ref="I19:K19"/>
    <mergeCell ref="C37:E37"/>
    <mergeCell ref="A53:C54"/>
    <mergeCell ref="A36:B36"/>
    <mergeCell ref="A51:J51"/>
    <mergeCell ref="D53:F53"/>
    <mergeCell ref="H65:J65"/>
    <mergeCell ref="I29:K29"/>
    <mergeCell ref="F68:G68"/>
    <mergeCell ref="F37:H37"/>
    <mergeCell ref="F36:H36"/>
    <mergeCell ref="F33:H33"/>
    <mergeCell ref="F34:H34"/>
    <mergeCell ref="B46:E46"/>
    <mergeCell ref="B47:E47"/>
    <mergeCell ref="B45:E45"/>
    <mergeCell ref="B48:E48"/>
    <mergeCell ref="B49:E49"/>
    <mergeCell ref="B50:E50"/>
    <mergeCell ref="A31:B31"/>
    <mergeCell ref="C32:E32"/>
    <mergeCell ref="F32:H32"/>
    <mergeCell ref="I32:K32"/>
    <mergeCell ref="A60:C60"/>
    <mergeCell ref="A55:C55"/>
    <mergeCell ref="A58:C58"/>
    <mergeCell ref="A59:C59"/>
    <mergeCell ref="A56:C56"/>
    <mergeCell ref="A57:C57"/>
    <mergeCell ref="B67:C67"/>
    <mergeCell ref="B65:C65"/>
    <mergeCell ref="F67:G67"/>
    <mergeCell ref="D64:E64"/>
    <mergeCell ref="A62:O62"/>
    <mergeCell ref="F64:G64"/>
    <mergeCell ref="H64:J64"/>
    <mergeCell ref="K64:L64"/>
    <mergeCell ref="D65:E65"/>
    <mergeCell ref="D67:E67"/>
    <mergeCell ref="F66:G66"/>
    <mergeCell ref="M67:O67"/>
    <mergeCell ref="M64:O64"/>
    <mergeCell ref="M66:O66"/>
    <mergeCell ref="K66:L66"/>
    <mergeCell ref="K65:L65"/>
    <mergeCell ref="H66:J66"/>
    <mergeCell ref="B64:C64"/>
    <mergeCell ref="B66:C66"/>
    <mergeCell ref="M65:O65"/>
    <mergeCell ref="A39:O39"/>
    <mergeCell ref="B44:E44"/>
    <mergeCell ref="F24:H24"/>
    <mergeCell ref="N22:O22"/>
    <mergeCell ref="C23:E23"/>
    <mergeCell ref="A37:B37"/>
    <mergeCell ref="A22:B22"/>
    <mergeCell ref="L36:M36"/>
    <mergeCell ref="F28:H28"/>
    <mergeCell ref="F29:H29"/>
    <mergeCell ref="F30:H30"/>
    <mergeCell ref="L24:M24"/>
    <mergeCell ref="L27:M27"/>
    <mergeCell ref="N37:O37"/>
    <mergeCell ref="L37:M37"/>
    <mergeCell ref="I36:K36"/>
    <mergeCell ref="I37:K37"/>
    <mergeCell ref="I30:K30"/>
    <mergeCell ref="N36:O36"/>
    <mergeCell ref="N28:O28"/>
    <mergeCell ref="N29:O29"/>
    <mergeCell ref="C29:E29"/>
    <mergeCell ref="C30:E30"/>
    <mergeCell ref="C36:E36"/>
    <mergeCell ref="G53:I53"/>
    <mergeCell ref="J53:L53"/>
    <mergeCell ref="F48:O48"/>
    <mergeCell ref="F45:O45"/>
    <mergeCell ref="F47:O47"/>
    <mergeCell ref="F50:O50"/>
    <mergeCell ref="F49:O49"/>
    <mergeCell ref="F46:O46"/>
    <mergeCell ref="A41:O41"/>
    <mergeCell ref="M53:O53"/>
    <mergeCell ref="F44:O44"/>
    <mergeCell ref="N23:O23"/>
    <mergeCell ref="N24:O24"/>
    <mergeCell ref="N27:O27"/>
    <mergeCell ref="L29:M29"/>
    <mergeCell ref="L30:M30"/>
    <mergeCell ref="L23:M23"/>
    <mergeCell ref="N86:O86"/>
    <mergeCell ref="J84:K84"/>
    <mergeCell ref="J78:K78"/>
    <mergeCell ref="L79:M79"/>
    <mergeCell ref="J79:K79"/>
    <mergeCell ref="L81:M81"/>
    <mergeCell ref="L78:M78"/>
    <mergeCell ref="K68:L68"/>
    <mergeCell ref="M68:O68"/>
    <mergeCell ref="H68:J68"/>
    <mergeCell ref="N84:O84"/>
    <mergeCell ref="J82:K82"/>
    <mergeCell ref="L82:M82"/>
    <mergeCell ref="N81:O81"/>
    <mergeCell ref="N74:O75"/>
    <mergeCell ref="N83:O83"/>
    <mergeCell ref="H85:I85"/>
    <mergeCell ref="J85:K85"/>
    <mergeCell ref="N85:O85"/>
    <mergeCell ref="D86:E86"/>
    <mergeCell ref="F86:G86"/>
    <mergeCell ref="H86:I86"/>
    <mergeCell ref="J86:K86"/>
    <mergeCell ref="L86:M86"/>
    <mergeCell ref="A77:C77"/>
    <mergeCell ref="A76:C76"/>
    <mergeCell ref="D76:E76"/>
    <mergeCell ref="F76:G76"/>
    <mergeCell ref="D77:E77"/>
    <mergeCell ref="F77:G77"/>
    <mergeCell ref="N76:O76"/>
    <mergeCell ref="N77:O77"/>
    <mergeCell ref="J77:K77"/>
    <mergeCell ref="A86:C86"/>
    <mergeCell ref="D79:E79"/>
    <mergeCell ref="F79:G79"/>
    <mergeCell ref="A84:C84"/>
    <mergeCell ref="D82:E82"/>
    <mergeCell ref="F82:G82"/>
    <mergeCell ref="A83:C83"/>
    <mergeCell ref="A82:C82"/>
    <mergeCell ref="A85:C85"/>
    <mergeCell ref="M69:O69"/>
    <mergeCell ref="B69:C69"/>
    <mergeCell ref="D69:E69"/>
    <mergeCell ref="F69:G69"/>
    <mergeCell ref="H69:J69"/>
    <mergeCell ref="D74:E75"/>
    <mergeCell ref="K69:L69"/>
    <mergeCell ref="H70:J70"/>
    <mergeCell ref="A74:C75"/>
    <mergeCell ref="F74:I74"/>
    <mergeCell ref="F75:G75"/>
    <mergeCell ref="A72:O72"/>
    <mergeCell ref="B70:C70"/>
    <mergeCell ref="D70:E70"/>
    <mergeCell ref="K70:L70"/>
    <mergeCell ref="M70:O70"/>
    <mergeCell ref="F70:G70"/>
    <mergeCell ref="A80:C80"/>
    <mergeCell ref="D85:E85"/>
    <mergeCell ref="F85:G85"/>
    <mergeCell ref="A78:C78"/>
    <mergeCell ref="L84:M84"/>
    <mergeCell ref="D84:E84"/>
    <mergeCell ref="A79:C79"/>
    <mergeCell ref="L80:M80"/>
    <mergeCell ref="D81:E81"/>
    <mergeCell ref="A81:C81"/>
    <mergeCell ref="F81:G81"/>
    <mergeCell ref="D80:E80"/>
    <mergeCell ref="F80:G80"/>
    <mergeCell ref="D83:E83"/>
    <mergeCell ref="F83:G83"/>
    <mergeCell ref="H83:I83"/>
    <mergeCell ref="J83:K83"/>
    <mergeCell ref="L83:M83"/>
    <mergeCell ref="L85:M85"/>
    <mergeCell ref="N80:O80"/>
    <mergeCell ref="N78:O78"/>
    <mergeCell ref="N79:O79"/>
    <mergeCell ref="F84:G84"/>
    <mergeCell ref="H84:I84"/>
    <mergeCell ref="N82:O82"/>
    <mergeCell ref="H82:I82"/>
    <mergeCell ref="J81:K81"/>
    <mergeCell ref="H80:I80"/>
    <mergeCell ref="J80:K80"/>
    <mergeCell ref="H78:I78"/>
    <mergeCell ref="H79:I79"/>
    <mergeCell ref="H81:I81"/>
    <mergeCell ref="J76:K76"/>
    <mergeCell ref="J74:M74"/>
    <mergeCell ref="J75:K75"/>
    <mergeCell ref="L75:M75"/>
    <mergeCell ref="L77:M77"/>
    <mergeCell ref="D78:E78"/>
    <mergeCell ref="F78:G78"/>
    <mergeCell ref="H75:I75"/>
    <mergeCell ref="H77:I77"/>
    <mergeCell ref="L76:M76"/>
    <mergeCell ref="H76:I76"/>
    <mergeCell ref="F65:G65"/>
    <mergeCell ref="D66:E66"/>
    <mergeCell ref="K67:L67"/>
    <mergeCell ref="H67:J67"/>
    <mergeCell ref="B68:C68"/>
    <mergeCell ref="D68:E68"/>
    <mergeCell ref="A3:O3"/>
    <mergeCell ref="A4:O4"/>
    <mergeCell ref="A5:O5"/>
    <mergeCell ref="A7:O7"/>
    <mergeCell ref="C10:E10"/>
    <mergeCell ref="C11:E11"/>
    <mergeCell ref="I9:K9"/>
    <mergeCell ref="L12:M12"/>
    <mergeCell ref="N17:O17"/>
    <mergeCell ref="L16:M16"/>
    <mergeCell ref="N12:O12"/>
    <mergeCell ref="I12:K12"/>
    <mergeCell ref="I13:K13"/>
    <mergeCell ref="N15:O15"/>
    <mergeCell ref="I14:K14"/>
    <mergeCell ref="L13:M13"/>
    <mergeCell ref="L14:M14"/>
    <mergeCell ref="N13:O13"/>
    <mergeCell ref="A1:O1"/>
    <mergeCell ref="A2:O2"/>
    <mergeCell ref="L9:M9"/>
    <mergeCell ref="N9:O9"/>
    <mergeCell ref="L11:M11"/>
    <mergeCell ref="N10:O10"/>
    <mergeCell ref="N11:O11"/>
    <mergeCell ref="L10:M10"/>
    <mergeCell ref="A11:B11"/>
    <mergeCell ref="F9:H9"/>
    <mergeCell ref="F10:H10"/>
    <mergeCell ref="F11:H11"/>
    <mergeCell ref="A10:B10"/>
    <mergeCell ref="A9:B9"/>
    <mergeCell ref="C9:E9"/>
    <mergeCell ref="I10:K10"/>
    <mergeCell ref="I11:K11"/>
    <mergeCell ref="N14:O14"/>
    <mergeCell ref="I15:K15"/>
    <mergeCell ref="I16:K16"/>
    <mergeCell ref="N16:O16"/>
    <mergeCell ref="I18:K18"/>
    <mergeCell ref="F43:O43"/>
    <mergeCell ref="B43:E43"/>
    <mergeCell ref="L15:M15"/>
    <mergeCell ref="F21:H21"/>
    <mergeCell ref="N18:O18"/>
    <mergeCell ref="N21:O21"/>
    <mergeCell ref="L21:M21"/>
    <mergeCell ref="I21:K21"/>
    <mergeCell ref="L22:M22"/>
    <mergeCell ref="A29:B29"/>
    <mergeCell ref="A32:B32"/>
    <mergeCell ref="A30:B30"/>
    <mergeCell ref="A28:B28"/>
    <mergeCell ref="A21:B21"/>
    <mergeCell ref="C21:E21"/>
    <mergeCell ref="C24:E24"/>
    <mergeCell ref="C27:E27"/>
    <mergeCell ref="C28:E28"/>
    <mergeCell ref="A19:B19"/>
    <mergeCell ref="A12:B12"/>
    <mergeCell ref="F17:H17"/>
    <mergeCell ref="F18:H18"/>
    <mergeCell ref="L17:M17"/>
    <mergeCell ref="L18:M18"/>
    <mergeCell ref="A16:B16"/>
    <mergeCell ref="C16:E16"/>
    <mergeCell ref="C18:E18"/>
    <mergeCell ref="I17:K17"/>
    <mergeCell ref="A13:B13"/>
    <mergeCell ref="A14:B14"/>
    <mergeCell ref="C13:E13"/>
    <mergeCell ref="C14:E14"/>
    <mergeCell ref="F15:H15"/>
    <mergeCell ref="F16:H16"/>
    <mergeCell ref="C17:E17"/>
    <mergeCell ref="A15:B15"/>
    <mergeCell ref="C12:E12"/>
    <mergeCell ref="F12:H12"/>
    <mergeCell ref="C15:E15"/>
    <mergeCell ref="F13:H13"/>
    <mergeCell ref="F14:H14"/>
    <mergeCell ref="A17:B17"/>
    <mergeCell ref="A18:B18"/>
    <mergeCell ref="C22:E22"/>
    <mergeCell ref="A24:B24"/>
    <mergeCell ref="A27:B27"/>
    <mergeCell ref="I33:K33"/>
    <mergeCell ref="I34:K34"/>
    <mergeCell ref="A33:B33"/>
    <mergeCell ref="A34:B34"/>
    <mergeCell ref="A35:B35"/>
    <mergeCell ref="C33:E33"/>
    <mergeCell ref="C34:E34"/>
    <mergeCell ref="C35:E35"/>
    <mergeCell ref="F27:H27"/>
    <mergeCell ref="A23:B23"/>
    <mergeCell ref="I23:K23"/>
    <mergeCell ref="I24:K24"/>
    <mergeCell ref="I27:K27"/>
    <mergeCell ref="F22:H22"/>
    <mergeCell ref="F23:H23"/>
    <mergeCell ref="F25:H25"/>
    <mergeCell ref="I25:K25"/>
    <mergeCell ref="I22:K22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50" max="14" man="1"/>
  </rowBreaks>
  <ignoredErrors>
    <ignoredError sqref="C36:O37 M56 N11:O11 N15:O17 N21:O23 N27:O29 C29:M29 L30:M30" evalError="1"/>
    <ignoredError sqref="D60:G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73"/>
  <sheetViews>
    <sheetView view="pageBreakPreview" topLeftCell="A10" zoomScale="60" zoomScaleNormal="50" workbookViewId="0">
      <selection activeCell="R79" sqref="R79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324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65" t="s">
        <v>49</v>
      </c>
      <c r="B3" s="333" t="s">
        <v>138</v>
      </c>
      <c r="C3" s="334"/>
      <c r="D3" s="300" t="s">
        <v>139</v>
      </c>
      <c r="E3" s="301"/>
      <c r="F3" s="301"/>
      <c r="G3" s="300" t="s">
        <v>233</v>
      </c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261" t="s">
        <v>140</v>
      </c>
      <c r="S3" s="262"/>
      <c r="T3" s="262"/>
      <c r="U3" s="262"/>
      <c r="V3" s="262"/>
      <c r="W3" s="262"/>
      <c r="X3" s="262"/>
      <c r="Y3" s="262"/>
      <c r="Z3" s="282"/>
      <c r="AA3" s="219" t="s">
        <v>420</v>
      </c>
      <c r="AB3" s="227"/>
      <c r="AC3" s="227"/>
      <c r="AD3" s="219" t="s">
        <v>421</v>
      </c>
      <c r="AE3" s="227"/>
      <c r="AF3" s="227"/>
    </row>
    <row r="4" spans="1:32" ht="77.25" customHeight="1">
      <c r="A4" s="366"/>
      <c r="B4" s="337"/>
      <c r="C4" s="338"/>
      <c r="D4" s="303"/>
      <c r="E4" s="304"/>
      <c r="F4" s="304"/>
      <c r="G4" s="303"/>
      <c r="H4" s="304"/>
      <c r="I4" s="304"/>
      <c r="J4" s="304"/>
      <c r="K4" s="304"/>
      <c r="L4" s="304"/>
      <c r="M4" s="304"/>
      <c r="N4" s="304"/>
      <c r="O4" s="304"/>
      <c r="P4" s="304"/>
      <c r="Q4" s="305"/>
      <c r="R4" s="264" t="s">
        <v>356</v>
      </c>
      <c r="S4" s="268"/>
      <c r="T4" s="265"/>
      <c r="U4" s="264" t="s">
        <v>357</v>
      </c>
      <c r="V4" s="268"/>
      <c r="W4" s="265"/>
      <c r="X4" s="264" t="s">
        <v>358</v>
      </c>
      <c r="Y4" s="268"/>
      <c r="Z4" s="265"/>
      <c r="AA4" s="227"/>
      <c r="AB4" s="227"/>
      <c r="AC4" s="227"/>
      <c r="AD4" s="227"/>
      <c r="AE4" s="227"/>
      <c r="AF4" s="227"/>
    </row>
    <row r="5" spans="1:32" ht="18.75" customHeight="1">
      <c r="A5" s="101">
        <v>1</v>
      </c>
      <c r="B5" s="339">
        <v>2</v>
      </c>
      <c r="C5" s="340"/>
      <c r="D5" s="313">
        <v>3</v>
      </c>
      <c r="E5" s="314"/>
      <c r="F5" s="314"/>
      <c r="G5" s="313">
        <v>4</v>
      </c>
      <c r="H5" s="314"/>
      <c r="I5" s="314"/>
      <c r="J5" s="314"/>
      <c r="K5" s="314"/>
      <c r="L5" s="314"/>
      <c r="M5" s="314"/>
      <c r="N5" s="314"/>
      <c r="O5" s="314"/>
      <c r="P5" s="314"/>
      <c r="Q5" s="315"/>
      <c r="R5" s="313">
        <v>5</v>
      </c>
      <c r="S5" s="314"/>
      <c r="T5" s="315"/>
      <c r="U5" s="313">
        <v>6</v>
      </c>
      <c r="V5" s="314"/>
      <c r="W5" s="315"/>
      <c r="X5" s="367">
        <v>7</v>
      </c>
      <c r="Y5" s="368"/>
      <c r="Z5" s="369"/>
      <c r="AA5" s="367">
        <v>8</v>
      </c>
      <c r="AB5" s="368"/>
      <c r="AC5" s="369"/>
      <c r="AD5" s="367">
        <v>9</v>
      </c>
      <c r="AE5" s="368"/>
      <c r="AF5" s="369"/>
    </row>
    <row r="6" spans="1:32" ht="20.100000000000001" customHeight="1">
      <c r="A6" s="101"/>
      <c r="B6" s="330"/>
      <c r="C6" s="331"/>
      <c r="D6" s="321"/>
      <c r="E6" s="322"/>
      <c r="F6" s="322"/>
      <c r="G6" s="321"/>
      <c r="H6" s="322"/>
      <c r="I6" s="322"/>
      <c r="J6" s="322"/>
      <c r="K6" s="322"/>
      <c r="L6" s="322"/>
      <c r="M6" s="322"/>
      <c r="N6" s="322"/>
      <c r="O6" s="322"/>
      <c r="P6" s="322"/>
      <c r="Q6" s="323"/>
      <c r="R6" s="246"/>
      <c r="S6" s="247"/>
      <c r="T6" s="248"/>
      <c r="U6" s="246"/>
      <c r="V6" s="247"/>
      <c r="W6" s="248"/>
      <c r="X6" s="246"/>
      <c r="Y6" s="247"/>
      <c r="Z6" s="248"/>
      <c r="AA6" s="246">
        <f>X6-U6</f>
        <v>0</v>
      </c>
      <c r="AB6" s="247"/>
      <c r="AC6" s="248"/>
      <c r="AD6" s="344" t="e">
        <f>(X6/U6)*100</f>
        <v>#DIV/0!</v>
      </c>
      <c r="AE6" s="345"/>
      <c r="AF6" s="346"/>
    </row>
    <row r="7" spans="1:32" ht="20.100000000000001" customHeight="1">
      <c r="A7" s="101"/>
      <c r="B7" s="330"/>
      <c r="C7" s="331"/>
      <c r="D7" s="321"/>
      <c r="E7" s="322"/>
      <c r="F7" s="322"/>
      <c r="G7" s="321"/>
      <c r="H7" s="322"/>
      <c r="I7" s="322"/>
      <c r="J7" s="322"/>
      <c r="K7" s="322"/>
      <c r="L7" s="322"/>
      <c r="M7" s="322"/>
      <c r="N7" s="322"/>
      <c r="O7" s="322"/>
      <c r="P7" s="322"/>
      <c r="Q7" s="323"/>
      <c r="R7" s="246"/>
      <c r="S7" s="247"/>
      <c r="T7" s="248"/>
      <c r="U7" s="246"/>
      <c r="V7" s="247"/>
      <c r="W7" s="248"/>
      <c r="X7" s="246"/>
      <c r="Y7" s="247"/>
      <c r="Z7" s="248"/>
      <c r="AA7" s="246">
        <f>X7-U7</f>
        <v>0</v>
      </c>
      <c r="AB7" s="247"/>
      <c r="AC7" s="248"/>
      <c r="AD7" s="344" t="e">
        <f>(X7/U7)*100</f>
        <v>#DIV/0!</v>
      </c>
      <c r="AE7" s="345"/>
      <c r="AF7" s="346"/>
    </row>
    <row r="8" spans="1:32" ht="20.100000000000001" customHeight="1">
      <c r="A8" s="101"/>
      <c r="B8" s="330"/>
      <c r="C8" s="331"/>
      <c r="D8" s="321"/>
      <c r="E8" s="322"/>
      <c r="F8" s="322"/>
      <c r="G8" s="321"/>
      <c r="H8" s="322"/>
      <c r="I8" s="322"/>
      <c r="J8" s="322"/>
      <c r="K8" s="322"/>
      <c r="L8" s="322"/>
      <c r="M8" s="322"/>
      <c r="N8" s="322"/>
      <c r="O8" s="322"/>
      <c r="P8" s="322"/>
      <c r="Q8" s="323"/>
      <c r="R8" s="246"/>
      <c r="S8" s="247"/>
      <c r="T8" s="248"/>
      <c r="U8" s="246"/>
      <c r="V8" s="247"/>
      <c r="W8" s="248"/>
      <c r="X8" s="246"/>
      <c r="Y8" s="247"/>
      <c r="Z8" s="248"/>
      <c r="AA8" s="246">
        <f>X8-U8</f>
        <v>0</v>
      </c>
      <c r="AB8" s="247"/>
      <c r="AC8" s="248"/>
      <c r="AD8" s="344" t="e">
        <f>(X8/U8)*100</f>
        <v>#DIV/0!</v>
      </c>
      <c r="AE8" s="345"/>
      <c r="AF8" s="346"/>
    </row>
    <row r="9" spans="1:32" ht="20.100000000000001" customHeight="1">
      <c r="A9" s="101"/>
      <c r="B9" s="330"/>
      <c r="C9" s="331"/>
      <c r="D9" s="321"/>
      <c r="E9" s="322"/>
      <c r="F9" s="322"/>
      <c r="G9" s="321"/>
      <c r="H9" s="322"/>
      <c r="I9" s="322"/>
      <c r="J9" s="322"/>
      <c r="K9" s="322"/>
      <c r="L9" s="322"/>
      <c r="M9" s="322"/>
      <c r="N9" s="322"/>
      <c r="O9" s="322"/>
      <c r="P9" s="322"/>
      <c r="Q9" s="323"/>
      <c r="R9" s="246"/>
      <c r="S9" s="247"/>
      <c r="T9" s="248"/>
      <c r="U9" s="246"/>
      <c r="V9" s="247"/>
      <c r="W9" s="248"/>
      <c r="X9" s="246"/>
      <c r="Y9" s="247"/>
      <c r="Z9" s="248"/>
      <c r="AA9" s="246">
        <f>X9-U9</f>
        <v>0</v>
      </c>
      <c r="AB9" s="247"/>
      <c r="AC9" s="248"/>
      <c r="AD9" s="344" t="e">
        <f>(X9/U9)*100</f>
        <v>#DIV/0!</v>
      </c>
      <c r="AE9" s="345"/>
      <c r="AF9" s="346"/>
    </row>
    <row r="10" spans="1:32" ht="24.95" customHeight="1">
      <c r="A10" s="325" t="s">
        <v>53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7"/>
      <c r="R10" s="254">
        <f>SUM(R6:R9)</f>
        <v>0</v>
      </c>
      <c r="S10" s="255"/>
      <c r="T10" s="256"/>
      <c r="U10" s="254">
        <f>SUM(U6:U9)</f>
        <v>0</v>
      </c>
      <c r="V10" s="255"/>
      <c r="W10" s="256"/>
      <c r="X10" s="254">
        <f>SUM(X6:X9)</f>
        <v>0</v>
      </c>
      <c r="Y10" s="255"/>
      <c r="Z10" s="256"/>
      <c r="AA10" s="347">
        <f>X10-U10</f>
        <v>0</v>
      </c>
      <c r="AB10" s="348"/>
      <c r="AC10" s="349"/>
      <c r="AD10" s="356" t="e">
        <f>(X10/U10)*100</f>
        <v>#DIV/0!</v>
      </c>
      <c r="AE10" s="357"/>
      <c r="AF10" s="358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  <c r="AF11" s="106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7"/>
      <c r="AF12" s="107"/>
    </row>
    <row r="13" spans="1:32" s="42" customFormat="1" ht="18.75" customHeight="1">
      <c r="C13" s="42" t="s">
        <v>325</v>
      </c>
    </row>
    <row r="14" spans="1:32" s="42" customFormat="1" ht="18.75" customHeight="1"/>
    <row r="15" spans="1:32" ht="45.75" customHeight="1">
      <c r="A15" s="240" t="s">
        <v>49</v>
      </c>
      <c r="B15" s="333" t="s">
        <v>141</v>
      </c>
      <c r="C15" s="334"/>
      <c r="D15" s="219" t="s">
        <v>138</v>
      </c>
      <c r="E15" s="219"/>
      <c r="F15" s="219"/>
      <c r="G15" s="219"/>
      <c r="H15" s="300" t="s">
        <v>233</v>
      </c>
      <c r="I15" s="301"/>
      <c r="J15" s="301"/>
      <c r="K15" s="301"/>
      <c r="L15" s="301"/>
      <c r="M15" s="301"/>
      <c r="N15" s="301"/>
      <c r="O15" s="302"/>
      <c r="P15" s="300" t="s">
        <v>355</v>
      </c>
      <c r="Q15" s="302"/>
      <c r="R15" s="261" t="s">
        <v>140</v>
      </c>
      <c r="S15" s="262"/>
      <c r="T15" s="262"/>
      <c r="U15" s="262"/>
      <c r="V15" s="262"/>
      <c r="W15" s="262"/>
      <c r="X15" s="262"/>
      <c r="Y15" s="262"/>
      <c r="Z15" s="282"/>
      <c r="AA15" s="219" t="s">
        <v>420</v>
      </c>
      <c r="AB15" s="227"/>
      <c r="AC15" s="227"/>
      <c r="AD15" s="219" t="s">
        <v>421</v>
      </c>
      <c r="AE15" s="227"/>
      <c r="AF15" s="227"/>
    </row>
    <row r="16" spans="1:32" ht="24.95" customHeight="1">
      <c r="A16" s="240"/>
      <c r="B16" s="335"/>
      <c r="C16" s="336"/>
      <c r="D16" s="219"/>
      <c r="E16" s="219"/>
      <c r="F16" s="219"/>
      <c r="G16" s="219"/>
      <c r="H16" s="316"/>
      <c r="I16" s="317"/>
      <c r="J16" s="317"/>
      <c r="K16" s="317"/>
      <c r="L16" s="317"/>
      <c r="M16" s="317"/>
      <c r="N16" s="317"/>
      <c r="O16" s="318"/>
      <c r="P16" s="316"/>
      <c r="Q16" s="318"/>
      <c r="R16" s="300" t="s">
        <v>356</v>
      </c>
      <c r="S16" s="301"/>
      <c r="T16" s="302"/>
      <c r="U16" s="300" t="s">
        <v>357</v>
      </c>
      <c r="V16" s="301"/>
      <c r="W16" s="302"/>
      <c r="X16" s="300" t="s">
        <v>358</v>
      </c>
      <c r="Y16" s="351"/>
      <c r="Z16" s="352"/>
      <c r="AA16" s="227"/>
      <c r="AB16" s="227"/>
      <c r="AC16" s="227"/>
      <c r="AD16" s="227"/>
      <c r="AE16" s="227"/>
      <c r="AF16" s="227"/>
    </row>
    <row r="17" spans="1:32" ht="48" customHeight="1">
      <c r="A17" s="240"/>
      <c r="B17" s="337"/>
      <c r="C17" s="338"/>
      <c r="D17" s="219"/>
      <c r="E17" s="219"/>
      <c r="F17" s="219"/>
      <c r="G17" s="219"/>
      <c r="H17" s="303"/>
      <c r="I17" s="304"/>
      <c r="J17" s="304"/>
      <c r="K17" s="304"/>
      <c r="L17" s="304"/>
      <c r="M17" s="304"/>
      <c r="N17" s="304"/>
      <c r="O17" s="305"/>
      <c r="P17" s="303"/>
      <c r="Q17" s="305"/>
      <c r="R17" s="303"/>
      <c r="S17" s="304"/>
      <c r="T17" s="305"/>
      <c r="U17" s="303"/>
      <c r="V17" s="304"/>
      <c r="W17" s="305"/>
      <c r="X17" s="353"/>
      <c r="Y17" s="354"/>
      <c r="Z17" s="355"/>
      <c r="AA17" s="227"/>
      <c r="AB17" s="227"/>
      <c r="AC17" s="227"/>
      <c r="AD17" s="227"/>
      <c r="AE17" s="227"/>
      <c r="AF17" s="227"/>
    </row>
    <row r="18" spans="1:32" ht="18.75" customHeight="1">
      <c r="A18" s="65">
        <v>1</v>
      </c>
      <c r="B18" s="339">
        <v>2</v>
      </c>
      <c r="C18" s="340"/>
      <c r="D18" s="332">
        <v>3</v>
      </c>
      <c r="E18" s="332"/>
      <c r="F18" s="332"/>
      <c r="G18" s="332"/>
      <c r="H18" s="313">
        <v>4</v>
      </c>
      <c r="I18" s="314"/>
      <c r="J18" s="314"/>
      <c r="K18" s="314"/>
      <c r="L18" s="314"/>
      <c r="M18" s="314"/>
      <c r="N18" s="314"/>
      <c r="O18" s="315"/>
      <c r="P18" s="313">
        <v>5</v>
      </c>
      <c r="Q18" s="315"/>
      <c r="R18" s="313">
        <v>6</v>
      </c>
      <c r="S18" s="314"/>
      <c r="T18" s="315"/>
      <c r="U18" s="313">
        <v>7</v>
      </c>
      <c r="V18" s="314"/>
      <c r="W18" s="315"/>
      <c r="X18" s="313">
        <v>8</v>
      </c>
      <c r="Y18" s="314"/>
      <c r="Z18" s="315"/>
      <c r="AA18" s="313">
        <v>9</v>
      </c>
      <c r="AB18" s="314"/>
      <c r="AC18" s="315"/>
      <c r="AD18" s="313">
        <v>10</v>
      </c>
      <c r="AE18" s="314"/>
      <c r="AF18" s="315"/>
    </row>
    <row r="19" spans="1:32" ht="20.100000000000001" customHeight="1">
      <c r="A19" s="92"/>
      <c r="B19" s="328"/>
      <c r="C19" s="329"/>
      <c r="D19" s="324"/>
      <c r="E19" s="324"/>
      <c r="F19" s="324"/>
      <c r="G19" s="324"/>
      <c r="H19" s="310"/>
      <c r="I19" s="311"/>
      <c r="J19" s="311"/>
      <c r="K19" s="311"/>
      <c r="L19" s="311"/>
      <c r="M19" s="311"/>
      <c r="N19" s="311"/>
      <c r="O19" s="312"/>
      <c r="P19" s="319"/>
      <c r="Q19" s="320"/>
      <c r="R19" s="246"/>
      <c r="S19" s="247"/>
      <c r="T19" s="248"/>
      <c r="U19" s="246"/>
      <c r="V19" s="247"/>
      <c r="W19" s="248"/>
      <c r="X19" s="246"/>
      <c r="Y19" s="247"/>
      <c r="Z19" s="248"/>
      <c r="AA19" s="246">
        <f>X19-U19</f>
        <v>0</v>
      </c>
      <c r="AB19" s="247"/>
      <c r="AC19" s="248"/>
      <c r="AD19" s="344" t="e">
        <f>(X19/U19)*100</f>
        <v>#DIV/0!</v>
      </c>
      <c r="AE19" s="345"/>
      <c r="AF19" s="346"/>
    </row>
    <row r="20" spans="1:32" ht="20.100000000000001" customHeight="1">
      <c r="A20" s="92"/>
      <c r="B20" s="328"/>
      <c r="C20" s="329"/>
      <c r="D20" s="324"/>
      <c r="E20" s="324"/>
      <c r="F20" s="324"/>
      <c r="G20" s="324"/>
      <c r="H20" s="310"/>
      <c r="I20" s="311"/>
      <c r="J20" s="311"/>
      <c r="K20" s="311"/>
      <c r="L20" s="311"/>
      <c r="M20" s="311"/>
      <c r="N20" s="311"/>
      <c r="O20" s="312"/>
      <c r="P20" s="319"/>
      <c r="Q20" s="320"/>
      <c r="R20" s="246"/>
      <c r="S20" s="247"/>
      <c r="T20" s="248"/>
      <c r="U20" s="246"/>
      <c r="V20" s="247"/>
      <c r="W20" s="248"/>
      <c r="X20" s="246"/>
      <c r="Y20" s="247"/>
      <c r="Z20" s="248"/>
      <c r="AA20" s="246">
        <f>X20-U20</f>
        <v>0</v>
      </c>
      <c r="AB20" s="247"/>
      <c r="AC20" s="248"/>
      <c r="AD20" s="344" t="e">
        <f>(X20/U20)*100</f>
        <v>#DIV/0!</v>
      </c>
      <c r="AE20" s="345"/>
      <c r="AF20" s="346"/>
    </row>
    <row r="21" spans="1:32" ht="20.100000000000001" customHeight="1">
      <c r="A21" s="92"/>
      <c r="B21" s="328"/>
      <c r="C21" s="329"/>
      <c r="D21" s="324"/>
      <c r="E21" s="324"/>
      <c r="F21" s="324"/>
      <c r="G21" s="324"/>
      <c r="H21" s="310"/>
      <c r="I21" s="311"/>
      <c r="J21" s="311"/>
      <c r="K21" s="311"/>
      <c r="L21" s="311"/>
      <c r="M21" s="311"/>
      <c r="N21" s="311"/>
      <c r="O21" s="312"/>
      <c r="P21" s="319"/>
      <c r="Q21" s="320"/>
      <c r="R21" s="246"/>
      <c r="S21" s="247"/>
      <c r="T21" s="248"/>
      <c r="U21" s="246"/>
      <c r="V21" s="247"/>
      <c r="W21" s="248"/>
      <c r="X21" s="246"/>
      <c r="Y21" s="247"/>
      <c r="Z21" s="248"/>
      <c r="AA21" s="246">
        <f>X21-U21</f>
        <v>0</v>
      </c>
      <c r="AB21" s="247"/>
      <c r="AC21" s="248"/>
      <c r="AD21" s="344" t="e">
        <f>(X21/U21)*100</f>
        <v>#DIV/0!</v>
      </c>
      <c r="AE21" s="345"/>
      <c r="AF21" s="346"/>
    </row>
    <row r="22" spans="1:32" ht="20.100000000000001" customHeight="1">
      <c r="A22" s="92"/>
      <c r="B22" s="328"/>
      <c r="C22" s="329"/>
      <c r="D22" s="324"/>
      <c r="E22" s="324"/>
      <c r="F22" s="324"/>
      <c r="G22" s="324"/>
      <c r="H22" s="310"/>
      <c r="I22" s="311"/>
      <c r="J22" s="311"/>
      <c r="K22" s="311"/>
      <c r="L22" s="311"/>
      <c r="M22" s="311"/>
      <c r="N22" s="311"/>
      <c r="O22" s="312"/>
      <c r="P22" s="319"/>
      <c r="Q22" s="320"/>
      <c r="R22" s="246"/>
      <c r="S22" s="247"/>
      <c r="T22" s="248"/>
      <c r="U22" s="246"/>
      <c r="V22" s="247"/>
      <c r="W22" s="248"/>
      <c r="X22" s="246"/>
      <c r="Y22" s="247"/>
      <c r="Z22" s="248"/>
      <c r="AA22" s="246">
        <f>X22-U22</f>
        <v>0</v>
      </c>
      <c r="AB22" s="247"/>
      <c r="AC22" s="248"/>
      <c r="AD22" s="344" t="e">
        <f>(X22/U22)*100</f>
        <v>#DIV/0!</v>
      </c>
      <c r="AE22" s="345"/>
      <c r="AF22" s="346"/>
    </row>
    <row r="23" spans="1:32" ht="24.95" customHeight="1">
      <c r="A23" s="325" t="s">
        <v>53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7"/>
      <c r="R23" s="254">
        <f>SUM(R19:R22)</f>
        <v>0</v>
      </c>
      <c r="S23" s="255"/>
      <c r="T23" s="256"/>
      <c r="U23" s="254">
        <f>SUM(U19:U22)</f>
        <v>0</v>
      </c>
      <c r="V23" s="255"/>
      <c r="W23" s="256"/>
      <c r="X23" s="254">
        <f>SUM(X19:X22)</f>
        <v>0</v>
      </c>
      <c r="Y23" s="255"/>
      <c r="Z23" s="256"/>
      <c r="AA23" s="347">
        <f>X23-U23</f>
        <v>0</v>
      </c>
      <c r="AB23" s="348"/>
      <c r="AC23" s="349"/>
      <c r="AD23" s="356" t="e">
        <f>(X23/U23)*100</f>
        <v>#DIV/0!</v>
      </c>
      <c r="AE23" s="357"/>
      <c r="AF23" s="358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148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50"/>
      <c r="AA27" s="350"/>
      <c r="AB27" s="350"/>
      <c r="AD27" s="364" t="s">
        <v>422</v>
      </c>
      <c r="AE27" s="364"/>
      <c r="AF27" s="364"/>
    </row>
    <row r="28" spans="1:32" ht="24.95" customHeight="1">
      <c r="A28" s="365" t="s">
        <v>49</v>
      </c>
      <c r="B28" s="333" t="s">
        <v>173</v>
      </c>
      <c r="C28" s="389"/>
      <c r="D28" s="389"/>
      <c r="E28" s="389"/>
      <c r="F28" s="389"/>
      <c r="G28" s="389"/>
      <c r="H28" s="389"/>
      <c r="I28" s="389"/>
      <c r="J28" s="389"/>
      <c r="K28" s="389"/>
      <c r="L28" s="334"/>
      <c r="M28" s="361" t="s">
        <v>52</v>
      </c>
      <c r="N28" s="362"/>
      <c r="O28" s="362"/>
      <c r="P28" s="363"/>
      <c r="Q28" s="361" t="s">
        <v>79</v>
      </c>
      <c r="R28" s="362"/>
      <c r="S28" s="362"/>
      <c r="T28" s="363"/>
      <c r="U28" s="361" t="s">
        <v>209</v>
      </c>
      <c r="V28" s="362"/>
      <c r="W28" s="362"/>
      <c r="X28" s="363"/>
      <c r="Y28" s="361" t="s">
        <v>107</v>
      </c>
      <c r="Z28" s="362"/>
      <c r="AA28" s="362"/>
      <c r="AB28" s="363"/>
      <c r="AC28" s="361" t="s">
        <v>53</v>
      </c>
      <c r="AD28" s="362"/>
      <c r="AE28" s="362"/>
      <c r="AF28" s="363"/>
    </row>
    <row r="29" spans="1:32" ht="24.95" customHeight="1">
      <c r="A29" s="388"/>
      <c r="B29" s="335"/>
      <c r="C29" s="390"/>
      <c r="D29" s="390"/>
      <c r="E29" s="390"/>
      <c r="F29" s="390"/>
      <c r="G29" s="390"/>
      <c r="H29" s="390"/>
      <c r="I29" s="390"/>
      <c r="J29" s="390"/>
      <c r="K29" s="390"/>
      <c r="L29" s="336"/>
      <c r="M29" s="359" t="s">
        <v>169</v>
      </c>
      <c r="N29" s="359" t="s">
        <v>170</v>
      </c>
      <c r="O29" s="359" t="s">
        <v>191</v>
      </c>
      <c r="P29" s="359" t="s">
        <v>192</v>
      </c>
      <c r="Q29" s="359" t="s">
        <v>169</v>
      </c>
      <c r="R29" s="359" t="s">
        <v>170</v>
      </c>
      <c r="S29" s="359" t="s">
        <v>191</v>
      </c>
      <c r="T29" s="359" t="s">
        <v>192</v>
      </c>
      <c r="U29" s="359" t="s">
        <v>169</v>
      </c>
      <c r="V29" s="359" t="s">
        <v>170</v>
      </c>
      <c r="W29" s="359" t="s">
        <v>191</v>
      </c>
      <c r="X29" s="359" t="s">
        <v>192</v>
      </c>
      <c r="Y29" s="359" t="s">
        <v>169</v>
      </c>
      <c r="Z29" s="359" t="s">
        <v>170</v>
      </c>
      <c r="AA29" s="359" t="s">
        <v>191</v>
      </c>
      <c r="AB29" s="359" t="s">
        <v>192</v>
      </c>
      <c r="AC29" s="359" t="s">
        <v>169</v>
      </c>
      <c r="AD29" s="359" t="s">
        <v>170</v>
      </c>
      <c r="AE29" s="359" t="s">
        <v>191</v>
      </c>
      <c r="AF29" s="359" t="s">
        <v>192</v>
      </c>
    </row>
    <row r="30" spans="1:32" ht="24.95" customHeight="1">
      <c r="A30" s="366"/>
      <c r="B30" s="337"/>
      <c r="C30" s="391"/>
      <c r="D30" s="391"/>
      <c r="E30" s="391"/>
      <c r="F30" s="391"/>
      <c r="G30" s="391"/>
      <c r="H30" s="391"/>
      <c r="I30" s="391"/>
      <c r="J30" s="391"/>
      <c r="K30" s="391"/>
      <c r="L30" s="338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</row>
    <row r="31" spans="1:32" ht="18.75" customHeight="1">
      <c r="A31" s="103">
        <v>1</v>
      </c>
      <c r="B31" s="387">
        <v>2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91">
        <v>3</v>
      </c>
      <c r="N31" s="91">
        <v>4</v>
      </c>
      <c r="O31" s="91">
        <v>5</v>
      </c>
      <c r="P31" s="91">
        <v>6</v>
      </c>
      <c r="Q31" s="91">
        <v>7</v>
      </c>
      <c r="R31" s="91">
        <v>8</v>
      </c>
      <c r="S31" s="91">
        <v>9</v>
      </c>
      <c r="T31" s="91">
        <v>10</v>
      </c>
      <c r="U31" s="91">
        <v>11</v>
      </c>
      <c r="V31" s="91">
        <v>12</v>
      </c>
      <c r="W31" s="91">
        <v>13</v>
      </c>
      <c r="X31" s="91">
        <v>14</v>
      </c>
      <c r="Y31" s="91">
        <v>15</v>
      </c>
      <c r="Z31" s="91">
        <v>16</v>
      </c>
      <c r="AA31" s="91">
        <v>17</v>
      </c>
      <c r="AB31" s="91">
        <v>18</v>
      </c>
      <c r="AC31" s="91">
        <v>19</v>
      </c>
      <c r="AD31" s="91">
        <v>20</v>
      </c>
      <c r="AE31" s="91">
        <v>21</v>
      </c>
      <c r="AF31" s="91">
        <v>22</v>
      </c>
    </row>
    <row r="32" spans="1:32" ht="20.100000000000001" customHeight="1">
      <c r="A32" s="104"/>
      <c r="B32" s="370" t="s">
        <v>444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114"/>
      <c r="N32" s="114"/>
      <c r="O32" s="114">
        <f>N32-M32</f>
        <v>0</v>
      </c>
      <c r="P32" s="184" t="e">
        <f>N32/M32*100</f>
        <v>#DIV/0!</v>
      </c>
      <c r="Q32" s="114"/>
      <c r="R32" s="114"/>
      <c r="S32" s="114">
        <f>R32-Q32</f>
        <v>0</v>
      </c>
      <c r="T32" s="184" t="e">
        <f>R32/Q32*100</f>
        <v>#DIV/0!</v>
      </c>
      <c r="U32" s="114"/>
      <c r="V32" s="114"/>
      <c r="W32" s="114">
        <f>V32-U32</f>
        <v>0</v>
      </c>
      <c r="X32" s="184" t="e">
        <f>V32/U32*100</f>
        <v>#DIV/0!</v>
      </c>
      <c r="Y32" s="114"/>
      <c r="Z32" s="114"/>
      <c r="AA32" s="114">
        <f>Z32-Y32</f>
        <v>0</v>
      </c>
      <c r="AB32" s="184" t="e">
        <f>Z32/Y32*100</f>
        <v>#DIV/0!</v>
      </c>
      <c r="AC32" s="114">
        <f t="shared" ref="AC32:AD35" si="0">SUM(M32,Q32,U32,Y32)</f>
        <v>0</v>
      </c>
      <c r="AD32" s="114">
        <f t="shared" si="0"/>
        <v>0</v>
      </c>
      <c r="AE32" s="114">
        <f>AD32-AC32</f>
        <v>0</v>
      </c>
      <c r="AF32" s="184" t="e">
        <f>AD32/AC32*100</f>
        <v>#DIV/0!</v>
      </c>
    </row>
    <row r="33" spans="1:32" ht="20.100000000000001" customHeight="1">
      <c r="A33" s="104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114"/>
      <c r="N33" s="114"/>
      <c r="O33" s="114">
        <f>N33-M33</f>
        <v>0</v>
      </c>
      <c r="P33" s="184" t="e">
        <f>N33/M33*100</f>
        <v>#DIV/0!</v>
      </c>
      <c r="Q33" s="114"/>
      <c r="R33" s="114"/>
      <c r="S33" s="114">
        <f>R33-Q33</f>
        <v>0</v>
      </c>
      <c r="T33" s="184" t="e">
        <f>R33/Q33*100</f>
        <v>#DIV/0!</v>
      </c>
      <c r="U33" s="114"/>
      <c r="V33" s="114"/>
      <c r="W33" s="114">
        <f>V33-U33</f>
        <v>0</v>
      </c>
      <c r="X33" s="184" t="e">
        <f>V33/U33*100</f>
        <v>#DIV/0!</v>
      </c>
      <c r="Y33" s="114"/>
      <c r="Z33" s="114"/>
      <c r="AA33" s="114">
        <f>Z33-Y33</f>
        <v>0</v>
      </c>
      <c r="AB33" s="184" t="e">
        <f>Z33/Y33*100</f>
        <v>#DIV/0!</v>
      </c>
      <c r="AC33" s="114">
        <f t="shared" si="0"/>
        <v>0</v>
      </c>
      <c r="AD33" s="114">
        <f t="shared" si="0"/>
        <v>0</v>
      </c>
      <c r="AE33" s="114">
        <f>AD33-AC33</f>
        <v>0</v>
      </c>
      <c r="AF33" s="184" t="e">
        <f>AD33/AC33*100</f>
        <v>#DIV/0!</v>
      </c>
    </row>
    <row r="34" spans="1:32" ht="20.100000000000001" customHeight="1">
      <c r="A34" s="104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114"/>
      <c r="N34" s="114"/>
      <c r="O34" s="114">
        <f>N34-M34</f>
        <v>0</v>
      </c>
      <c r="P34" s="184" t="e">
        <f>N34/M34*100</f>
        <v>#DIV/0!</v>
      </c>
      <c r="Q34" s="114"/>
      <c r="R34" s="114"/>
      <c r="S34" s="114">
        <f>R34-Q34</f>
        <v>0</v>
      </c>
      <c r="T34" s="184" t="e">
        <f>R34/Q34*100</f>
        <v>#DIV/0!</v>
      </c>
      <c r="U34" s="114"/>
      <c r="V34" s="114"/>
      <c r="W34" s="114">
        <f>V34-U34</f>
        <v>0</v>
      </c>
      <c r="X34" s="184" t="e">
        <f>V34/U34*100</f>
        <v>#DIV/0!</v>
      </c>
      <c r="Y34" s="114"/>
      <c r="Z34" s="114"/>
      <c r="AA34" s="114">
        <f>Z34-Y34</f>
        <v>0</v>
      </c>
      <c r="AB34" s="184" t="e">
        <f>Z34/Y34*100</f>
        <v>#DIV/0!</v>
      </c>
      <c r="AC34" s="114">
        <f t="shared" si="0"/>
        <v>0</v>
      </c>
      <c r="AD34" s="114">
        <f t="shared" si="0"/>
        <v>0</v>
      </c>
      <c r="AE34" s="114">
        <f>AD34-AC34</f>
        <v>0</v>
      </c>
      <c r="AF34" s="184" t="e">
        <f>AD34/AC34*100</f>
        <v>#DIV/0!</v>
      </c>
    </row>
    <row r="35" spans="1:32" ht="20.100000000000001" customHeight="1">
      <c r="A35" s="104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114"/>
      <c r="N35" s="114"/>
      <c r="O35" s="114">
        <f>N35-M35</f>
        <v>0</v>
      </c>
      <c r="P35" s="184" t="e">
        <f>N35/M35*100</f>
        <v>#DIV/0!</v>
      </c>
      <c r="Q35" s="114"/>
      <c r="R35" s="114"/>
      <c r="S35" s="114">
        <f>R35-Q35</f>
        <v>0</v>
      </c>
      <c r="T35" s="184" t="e">
        <f>R35/Q35*100</f>
        <v>#DIV/0!</v>
      </c>
      <c r="U35" s="114"/>
      <c r="V35" s="114"/>
      <c r="W35" s="114">
        <f>V35-U35</f>
        <v>0</v>
      </c>
      <c r="X35" s="184" t="e">
        <f>V35/U35*100</f>
        <v>#DIV/0!</v>
      </c>
      <c r="Y35" s="114"/>
      <c r="Z35" s="114"/>
      <c r="AA35" s="114">
        <f>Z35-Y35</f>
        <v>0</v>
      </c>
      <c r="AB35" s="184" t="e">
        <f>Z35/Y35*100</f>
        <v>#DIV/0!</v>
      </c>
      <c r="AC35" s="114">
        <f t="shared" si="0"/>
        <v>0</v>
      </c>
      <c r="AD35" s="114">
        <f t="shared" si="0"/>
        <v>0</v>
      </c>
      <c r="AE35" s="114">
        <f>AD35-AC35</f>
        <v>0</v>
      </c>
      <c r="AF35" s="184" t="e">
        <f>AD35/AC35*100</f>
        <v>#DIV/0!</v>
      </c>
    </row>
    <row r="36" spans="1:32" ht="24.95" customHeight="1">
      <c r="A36" s="341" t="s">
        <v>53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3"/>
      <c r="M36" s="183">
        <f t="shared" ref="M36:AD36" si="1">SUM(M32:M35)</f>
        <v>0</v>
      </c>
      <c r="N36" s="183">
        <f t="shared" si="1"/>
        <v>0</v>
      </c>
      <c r="O36" s="151">
        <f>SUM(O32:O35)</f>
        <v>0</v>
      </c>
      <c r="P36" s="185" t="e">
        <f>N36/M36*100</f>
        <v>#DIV/0!</v>
      </c>
      <c r="Q36" s="183">
        <f t="shared" si="1"/>
        <v>0</v>
      </c>
      <c r="R36" s="183">
        <f t="shared" si="1"/>
        <v>0</v>
      </c>
      <c r="S36" s="151">
        <f>SUM(S32:S35)</f>
        <v>0</v>
      </c>
      <c r="T36" s="185" t="e">
        <f>R36/Q36*100</f>
        <v>#DIV/0!</v>
      </c>
      <c r="U36" s="183">
        <f t="shared" si="1"/>
        <v>0</v>
      </c>
      <c r="V36" s="183">
        <f t="shared" si="1"/>
        <v>0</v>
      </c>
      <c r="W36" s="151">
        <f>SUM(W32:W35)</f>
        <v>0</v>
      </c>
      <c r="X36" s="185" t="e">
        <f>V36/U36*100</f>
        <v>#DIV/0!</v>
      </c>
      <c r="Y36" s="183">
        <f t="shared" si="1"/>
        <v>0</v>
      </c>
      <c r="Z36" s="183">
        <f t="shared" si="1"/>
        <v>0</v>
      </c>
      <c r="AA36" s="151">
        <f>SUM(AA32:AA35)</f>
        <v>0</v>
      </c>
      <c r="AB36" s="185" t="e">
        <f>Z36/Y36*100</f>
        <v>#DIV/0!</v>
      </c>
      <c r="AC36" s="183">
        <f t="shared" si="1"/>
        <v>0</v>
      </c>
      <c r="AD36" s="183">
        <f t="shared" si="1"/>
        <v>0</v>
      </c>
      <c r="AE36" s="151">
        <f>SUM(AE32:AE35)</f>
        <v>0</v>
      </c>
      <c r="AF36" s="185" t="e">
        <f>AD36/AC36*100</f>
        <v>#DIV/0!</v>
      </c>
    </row>
    <row r="37" spans="1:32" ht="24.95" customHeight="1">
      <c r="A37" s="374" t="s">
        <v>54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6"/>
      <c r="M37" s="186" t="e">
        <f>M36/AC36*100</f>
        <v>#DIV/0!</v>
      </c>
      <c r="N37" s="186" t="e">
        <f>N36/AD36*100</f>
        <v>#DIV/0!</v>
      </c>
      <c r="O37" s="89"/>
      <c r="P37" s="89"/>
      <c r="Q37" s="186" t="e">
        <f>Q36/AC36*100</f>
        <v>#DIV/0!</v>
      </c>
      <c r="R37" s="186" t="e">
        <f>R36/AD36*100</f>
        <v>#DIV/0!</v>
      </c>
      <c r="S37" s="89"/>
      <c r="T37" s="89"/>
      <c r="U37" s="186" t="e">
        <f>U36/AC36*100</f>
        <v>#DIV/0!</v>
      </c>
      <c r="V37" s="186" t="e">
        <f>V36/AD36*100</f>
        <v>#DIV/0!</v>
      </c>
      <c r="W37" s="89"/>
      <c r="X37" s="89"/>
      <c r="Y37" s="186" t="e">
        <f>Y36/AC36*100</f>
        <v>#DIV/0!</v>
      </c>
      <c r="Z37" s="186" t="e">
        <f>Z36/AD36*100</f>
        <v>#DIV/0!</v>
      </c>
      <c r="AA37" s="89"/>
      <c r="AB37" s="89"/>
      <c r="AC37" s="186" t="e">
        <f>SUM(M37,Q37,U37,Y37)</f>
        <v>#DIV/0!</v>
      </c>
      <c r="AD37" s="186" t="e">
        <f>SUM(N37,R37,V37,Z37)</f>
        <v>#DIV/0!</v>
      </c>
      <c r="AE37" s="89"/>
      <c r="AF37" s="89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174</v>
      </c>
    </row>
    <row r="41" spans="1:32" s="82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86" t="s">
        <v>422</v>
      </c>
      <c r="AE41" s="386"/>
      <c r="AF41" s="386"/>
    </row>
    <row r="42" spans="1:32" s="83" customFormat="1" ht="34.5" customHeight="1">
      <c r="A42" s="227" t="s">
        <v>49</v>
      </c>
      <c r="B42" s="300" t="s">
        <v>223</v>
      </c>
      <c r="C42" s="302"/>
      <c r="D42" s="219" t="s">
        <v>225</v>
      </c>
      <c r="E42" s="219"/>
      <c r="F42" s="219" t="s">
        <v>145</v>
      </c>
      <c r="G42" s="219"/>
      <c r="H42" s="219" t="s">
        <v>348</v>
      </c>
      <c r="I42" s="219"/>
      <c r="J42" s="219" t="s">
        <v>349</v>
      </c>
      <c r="K42" s="219"/>
      <c r="L42" s="219" t="s">
        <v>382</v>
      </c>
      <c r="M42" s="219"/>
      <c r="N42" s="219"/>
      <c r="O42" s="219"/>
      <c r="P42" s="219"/>
      <c r="Q42" s="219"/>
      <c r="R42" s="219"/>
      <c r="S42" s="219"/>
      <c r="T42" s="219"/>
      <c r="U42" s="219"/>
      <c r="V42" s="219" t="s">
        <v>224</v>
      </c>
      <c r="W42" s="219"/>
      <c r="X42" s="219"/>
      <c r="Y42" s="219"/>
      <c r="Z42" s="219"/>
      <c r="AA42" s="219" t="s">
        <v>359</v>
      </c>
      <c r="AB42" s="219"/>
      <c r="AC42" s="219"/>
      <c r="AD42" s="219"/>
      <c r="AE42" s="219"/>
      <c r="AF42" s="219"/>
    </row>
    <row r="43" spans="1:32" s="83" customFormat="1" ht="52.5" customHeight="1">
      <c r="A43" s="227"/>
      <c r="B43" s="316"/>
      <c r="C43" s="318"/>
      <c r="D43" s="219"/>
      <c r="E43" s="219"/>
      <c r="F43" s="219"/>
      <c r="G43" s="219"/>
      <c r="H43" s="219"/>
      <c r="I43" s="219"/>
      <c r="J43" s="219"/>
      <c r="K43" s="219"/>
      <c r="L43" s="219" t="s">
        <v>203</v>
      </c>
      <c r="M43" s="219"/>
      <c r="N43" s="219" t="s">
        <v>207</v>
      </c>
      <c r="O43" s="219"/>
      <c r="P43" s="219" t="s">
        <v>208</v>
      </c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</row>
    <row r="44" spans="1:32" s="84" customFormat="1" ht="82.5" customHeight="1">
      <c r="A44" s="227"/>
      <c r="B44" s="303"/>
      <c r="C44" s="305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 t="s">
        <v>204</v>
      </c>
      <c r="Q44" s="219"/>
      <c r="R44" s="219" t="s">
        <v>205</v>
      </c>
      <c r="S44" s="219"/>
      <c r="T44" s="219" t="s">
        <v>206</v>
      </c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</row>
    <row r="45" spans="1:32" s="83" customFormat="1" ht="18.75" customHeight="1">
      <c r="A45" s="67">
        <v>1</v>
      </c>
      <c r="B45" s="264">
        <v>2</v>
      </c>
      <c r="C45" s="265"/>
      <c r="D45" s="219">
        <v>3</v>
      </c>
      <c r="E45" s="219"/>
      <c r="F45" s="219">
        <v>4</v>
      </c>
      <c r="G45" s="219"/>
      <c r="H45" s="219">
        <v>5</v>
      </c>
      <c r="I45" s="219"/>
      <c r="J45" s="219">
        <v>6</v>
      </c>
      <c r="K45" s="219"/>
      <c r="L45" s="264">
        <v>7</v>
      </c>
      <c r="M45" s="265"/>
      <c r="N45" s="264">
        <v>8</v>
      </c>
      <c r="O45" s="265"/>
      <c r="P45" s="219">
        <v>9</v>
      </c>
      <c r="Q45" s="219"/>
      <c r="R45" s="227">
        <v>10</v>
      </c>
      <c r="S45" s="227"/>
      <c r="T45" s="219">
        <v>11</v>
      </c>
      <c r="U45" s="219"/>
      <c r="V45" s="219">
        <v>12</v>
      </c>
      <c r="W45" s="219"/>
      <c r="X45" s="219"/>
      <c r="Y45" s="219"/>
      <c r="Z45" s="219"/>
      <c r="AA45" s="219">
        <v>13</v>
      </c>
      <c r="AB45" s="219"/>
      <c r="AC45" s="219"/>
      <c r="AD45" s="219"/>
      <c r="AE45" s="219"/>
      <c r="AF45" s="219"/>
    </row>
    <row r="46" spans="1:32" s="83" customFormat="1" ht="20.100000000000001" customHeight="1">
      <c r="A46" s="102"/>
      <c r="B46" s="384"/>
      <c r="C46" s="385"/>
      <c r="D46" s="287"/>
      <c r="E46" s="287"/>
      <c r="F46" s="258"/>
      <c r="G46" s="258"/>
      <c r="H46" s="258"/>
      <c r="I46" s="258"/>
      <c r="J46" s="258"/>
      <c r="K46" s="258"/>
      <c r="L46" s="246"/>
      <c r="M46" s="248"/>
      <c r="N46" s="283">
        <f t="shared" ref="N46:N52" si="2">SUM(P46,R46,T46)</f>
        <v>0</v>
      </c>
      <c r="O46" s="284"/>
      <c r="P46" s="258"/>
      <c r="Q46" s="258"/>
      <c r="R46" s="258"/>
      <c r="S46" s="258"/>
      <c r="T46" s="258"/>
      <c r="U46" s="258"/>
      <c r="V46" s="380"/>
      <c r="W46" s="380"/>
      <c r="X46" s="380"/>
      <c r="Y46" s="380"/>
      <c r="Z46" s="380"/>
      <c r="AA46" s="269"/>
      <c r="AB46" s="269"/>
      <c r="AC46" s="269"/>
      <c r="AD46" s="269"/>
      <c r="AE46" s="269"/>
      <c r="AF46" s="269"/>
    </row>
    <row r="47" spans="1:32" s="83" customFormat="1" ht="20.100000000000001" customHeight="1">
      <c r="A47" s="102"/>
      <c r="B47" s="384"/>
      <c r="C47" s="385"/>
      <c r="D47" s="287"/>
      <c r="E47" s="287"/>
      <c r="F47" s="258"/>
      <c r="G47" s="258"/>
      <c r="H47" s="258"/>
      <c r="I47" s="258"/>
      <c r="J47" s="258"/>
      <c r="K47" s="258"/>
      <c r="L47" s="246"/>
      <c r="M47" s="248"/>
      <c r="N47" s="283">
        <f t="shared" si="2"/>
        <v>0</v>
      </c>
      <c r="O47" s="284"/>
      <c r="P47" s="258"/>
      <c r="Q47" s="258"/>
      <c r="R47" s="258"/>
      <c r="S47" s="258"/>
      <c r="T47" s="258"/>
      <c r="U47" s="258"/>
      <c r="V47" s="380"/>
      <c r="W47" s="380"/>
      <c r="X47" s="380"/>
      <c r="Y47" s="380"/>
      <c r="Z47" s="380"/>
      <c r="AA47" s="269"/>
      <c r="AB47" s="269"/>
      <c r="AC47" s="269"/>
      <c r="AD47" s="269"/>
      <c r="AE47" s="269"/>
      <c r="AF47" s="269"/>
    </row>
    <row r="48" spans="1:32" s="83" customFormat="1" ht="20.100000000000001" customHeight="1">
      <c r="A48" s="102"/>
      <c r="B48" s="384"/>
      <c r="C48" s="385"/>
      <c r="D48" s="287"/>
      <c r="E48" s="287"/>
      <c r="F48" s="258"/>
      <c r="G48" s="258"/>
      <c r="H48" s="258"/>
      <c r="I48" s="258"/>
      <c r="J48" s="258"/>
      <c r="K48" s="258"/>
      <c r="L48" s="246"/>
      <c r="M48" s="248"/>
      <c r="N48" s="283">
        <f t="shared" si="2"/>
        <v>0</v>
      </c>
      <c r="O48" s="284"/>
      <c r="P48" s="258"/>
      <c r="Q48" s="258"/>
      <c r="R48" s="258"/>
      <c r="S48" s="258"/>
      <c r="T48" s="258"/>
      <c r="U48" s="258"/>
      <c r="V48" s="380"/>
      <c r="W48" s="380"/>
      <c r="X48" s="380"/>
      <c r="Y48" s="380"/>
      <c r="Z48" s="380"/>
      <c r="AA48" s="269"/>
      <c r="AB48" s="269"/>
      <c r="AC48" s="269"/>
      <c r="AD48" s="269"/>
      <c r="AE48" s="269"/>
      <c r="AF48" s="269"/>
    </row>
    <row r="49" spans="1:32" s="83" customFormat="1" ht="20.100000000000001" customHeight="1">
      <c r="A49" s="102"/>
      <c r="B49" s="384"/>
      <c r="C49" s="385"/>
      <c r="D49" s="287"/>
      <c r="E49" s="287"/>
      <c r="F49" s="258"/>
      <c r="G49" s="258"/>
      <c r="H49" s="258"/>
      <c r="I49" s="258"/>
      <c r="J49" s="258"/>
      <c r="K49" s="258"/>
      <c r="L49" s="246"/>
      <c r="M49" s="248"/>
      <c r="N49" s="283">
        <f t="shared" si="2"/>
        <v>0</v>
      </c>
      <c r="O49" s="284"/>
      <c r="P49" s="258"/>
      <c r="Q49" s="258"/>
      <c r="R49" s="258"/>
      <c r="S49" s="258"/>
      <c r="T49" s="258"/>
      <c r="U49" s="258"/>
      <c r="V49" s="380"/>
      <c r="W49" s="380"/>
      <c r="X49" s="380"/>
      <c r="Y49" s="380"/>
      <c r="Z49" s="380"/>
      <c r="AA49" s="269"/>
      <c r="AB49" s="269"/>
      <c r="AC49" s="269"/>
      <c r="AD49" s="269"/>
      <c r="AE49" s="269"/>
      <c r="AF49" s="269"/>
    </row>
    <row r="50" spans="1:32" s="83" customFormat="1" ht="20.100000000000001" customHeight="1">
      <c r="A50" s="102"/>
      <c r="B50" s="384"/>
      <c r="C50" s="385"/>
      <c r="D50" s="287"/>
      <c r="E50" s="287"/>
      <c r="F50" s="258"/>
      <c r="G50" s="258"/>
      <c r="H50" s="258"/>
      <c r="I50" s="258"/>
      <c r="J50" s="258"/>
      <c r="K50" s="258"/>
      <c r="L50" s="246"/>
      <c r="M50" s="248"/>
      <c r="N50" s="283">
        <f t="shared" si="2"/>
        <v>0</v>
      </c>
      <c r="O50" s="284"/>
      <c r="P50" s="258"/>
      <c r="Q50" s="258"/>
      <c r="R50" s="258"/>
      <c r="S50" s="258"/>
      <c r="T50" s="258"/>
      <c r="U50" s="258"/>
      <c r="V50" s="380"/>
      <c r="W50" s="380"/>
      <c r="X50" s="380"/>
      <c r="Y50" s="380"/>
      <c r="Z50" s="380"/>
      <c r="AA50" s="269"/>
      <c r="AB50" s="269"/>
      <c r="AC50" s="269"/>
      <c r="AD50" s="269"/>
      <c r="AE50" s="269"/>
      <c r="AF50" s="269"/>
    </row>
    <row r="51" spans="1:32" s="83" customFormat="1" ht="20.100000000000001" customHeight="1">
      <c r="A51" s="102"/>
      <c r="B51" s="384"/>
      <c r="C51" s="385"/>
      <c r="D51" s="287"/>
      <c r="E51" s="287"/>
      <c r="F51" s="258"/>
      <c r="G51" s="258"/>
      <c r="H51" s="258"/>
      <c r="I51" s="258"/>
      <c r="J51" s="258"/>
      <c r="K51" s="258"/>
      <c r="L51" s="246"/>
      <c r="M51" s="248"/>
      <c r="N51" s="283">
        <f t="shared" si="2"/>
        <v>0</v>
      </c>
      <c r="O51" s="284"/>
      <c r="P51" s="258"/>
      <c r="Q51" s="258"/>
      <c r="R51" s="258"/>
      <c r="S51" s="258"/>
      <c r="T51" s="258"/>
      <c r="U51" s="258"/>
      <c r="V51" s="380"/>
      <c r="W51" s="380"/>
      <c r="X51" s="380"/>
      <c r="Y51" s="380"/>
      <c r="Z51" s="380"/>
      <c r="AA51" s="269"/>
      <c r="AB51" s="269"/>
      <c r="AC51" s="269"/>
      <c r="AD51" s="269"/>
      <c r="AE51" s="269"/>
      <c r="AF51" s="269"/>
    </row>
    <row r="52" spans="1:32" s="83" customFormat="1" ht="20.100000000000001" customHeight="1">
      <c r="A52" s="102"/>
      <c r="B52" s="384"/>
      <c r="C52" s="385"/>
      <c r="D52" s="287"/>
      <c r="E52" s="287"/>
      <c r="F52" s="258"/>
      <c r="G52" s="258"/>
      <c r="H52" s="258"/>
      <c r="I52" s="258"/>
      <c r="J52" s="258"/>
      <c r="K52" s="258"/>
      <c r="L52" s="246"/>
      <c r="M52" s="248"/>
      <c r="N52" s="283">
        <f t="shared" si="2"/>
        <v>0</v>
      </c>
      <c r="O52" s="284"/>
      <c r="P52" s="258"/>
      <c r="Q52" s="258"/>
      <c r="R52" s="258"/>
      <c r="S52" s="258"/>
      <c r="T52" s="258"/>
      <c r="U52" s="258"/>
      <c r="V52" s="380"/>
      <c r="W52" s="380"/>
      <c r="X52" s="380"/>
      <c r="Y52" s="380"/>
      <c r="Z52" s="380"/>
      <c r="AA52" s="269"/>
      <c r="AB52" s="269"/>
      <c r="AC52" s="269"/>
      <c r="AD52" s="269"/>
      <c r="AE52" s="269"/>
      <c r="AF52" s="269"/>
    </row>
    <row r="53" spans="1:32" s="83" customFormat="1" ht="24.95" customHeight="1">
      <c r="A53" s="371" t="s">
        <v>53</v>
      </c>
      <c r="B53" s="372"/>
      <c r="C53" s="372"/>
      <c r="D53" s="372"/>
      <c r="E53" s="373"/>
      <c r="F53" s="381">
        <f>SUM(F46:F52)</f>
        <v>0</v>
      </c>
      <c r="G53" s="381"/>
      <c r="H53" s="381">
        <f>SUM(H46:H52)</f>
        <v>0</v>
      </c>
      <c r="I53" s="381"/>
      <c r="J53" s="381">
        <f>SUM(J46:J52)</f>
        <v>0</v>
      </c>
      <c r="K53" s="381"/>
      <c r="L53" s="381">
        <f>SUM(L46:L52)</f>
        <v>0</v>
      </c>
      <c r="M53" s="381"/>
      <c r="N53" s="381">
        <f>SUM(N46:N52)</f>
        <v>0</v>
      </c>
      <c r="O53" s="381"/>
      <c r="P53" s="381">
        <f>SUM(P46:P52)</f>
        <v>0</v>
      </c>
      <c r="Q53" s="381"/>
      <c r="R53" s="381">
        <f>SUM(R46:R52)</f>
        <v>0</v>
      </c>
      <c r="S53" s="381"/>
      <c r="T53" s="381">
        <f>SUM(T46:T52)</f>
        <v>0</v>
      </c>
      <c r="U53" s="381"/>
      <c r="V53" s="383"/>
      <c r="W53" s="383"/>
      <c r="X53" s="383"/>
      <c r="Y53" s="383"/>
      <c r="Z53" s="383"/>
      <c r="AA53" s="290"/>
      <c r="AB53" s="290"/>
      <c r="AC53" s="290"/>
      <c r="AD53" s="290"/>
      <c r="AE53" s="290"/>
      <c r="AF53" s="290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20.25" customHeight="1">
      <c r="A58" s="17"/>
      <c r="B58" s="382" t="s">
        <v>453</v>
      </c>
      <c r="C58" s="382"/>
      <c r="D58" s="382"/>
      <c r="E58" s="382"/>
      <c r="F58" s="382"/>
      <c r="G58" s="382"/>
      <c r="H58" s="19"/>
      <c r="I58" s="19"/>
      <c r="J58" s="19"/>
      <c r="K58" s="19"/>
      <c r="L58" s="19"/>
      <c r="M58" s="379" t="s">
        <v>202</v>
      </c>
      <c r="N58" s="379"/>
      <c r="O58" s="379"/>
      <c r="P58" s="379"/>
      <c r="Q58" s="379"/>
      <c r="R58" s="19"/>
      <c r="S58" s="19"/>
      <c r="T58" s="19"/>
      <c r="U58" s="19"/>
      <c r="V58" s="19"/>
      <c r="W58" s="211" t="s">
        <v>454</v>
      </c>
      <c r="X58" s="211"/>
      <c r="Y58" s="211"/>
      <c r="Z58" s="211"/>
      <c r="AA58" s="211"/>
    </row>
    <row r="59" spans="1:32" s="4" customFormat="1">
      <c r="B59" s="210" t="s">
        <v>71</v>
      </c>
      <c r="C59" s="210"/>
      <c r="D59" s="210"/>
      <c r="E59" s="210"/>
      <c r="F59" s="210"/>
      <c r="G59" s="210"/>
      <c r="H59" s="42"/>
      <c r="I59" s="42"/>
      <c r="J59" s="42"/>
      <c r="K59" s="42"/>
      <c r="L59" s="42"/>
      <c r="M59" s="210" t="s">
        <v>72</v>
      </c>
      <c r="N59" s="210"/>
      <c r="O59" s="210"/>
      <c r="P59" s="210"/>
      <c r="Q59" s="210"/>
      <c r="V59" s="2"/>
      <c r="W59" s="210" t="s">
        <v>108</v>
      </c>
      <c r="X59" s="210"/>
      <c r="Y59" s="210"/>
      <c r="Z59" s="210"/>
      <c r="AA59" s="210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36"/>
      <c r="V61" s="36"/>
    </row>
    <row r="62" spans="1:32" s="378" customFormat="1" ht="12.75">
      <c r="A62" s="377" t="s">
        <v>430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4">
    <mergeCell ref="A28:A30"/>
    <mergeCell ref="AA52:AF52"/>
    <mergeCell ref="AA53:AF53"/>
    <mergeCell ref="T29:T30"/>
    <mergeCell ref="V29:V30"/>
    <mergeCell ref="B28:L30"/>
    <mergeCell ref="AA51:AF51"/>
    <mergeCell ref="AA45:AF45"/>
    <mergeCell ref="AA46:AF46"/>
    <mergeCell ref="AA47:AF47"/>
    <mergeCell ref="F45:G45"/>
    <mergeCell ref="D47:E47"/>
    <mergeCell ref="D42:E44"/>
    <mergeCell ref="D46:E46"/>
    <mergeCell ref="D50:E50"/>
    <mergeCell ref="D52:E52"/>
    <mergeCell ref="F49:G49"/>
    <mergeCell ref="F50:G50"/>
    <mergeCell ref="F42:G44"/>
    <mergeCell ref="F47:G47"/>
    <mergeCell ref="B50:C50"/>
    <mergeCell ref="B46:C46"/>
    <mergeCell ref="B47:C47"/>
    <mergeCell ref="D51:E51"/>
    <mergeCell ref="B48:C48"/>
    <mergeCell ref="D49:E49"/>
    <mergeCell ref="D48:E48"/>
    <mergeCell ref="AA42:AF44"/>
    <mergeCell ref="AD41:AF41"/>
    <mergeCell ref="W29:W30"/>
    <mergeCell ref="X29:X30"/>
    <mergeCell ref="AC29:AC30"/>
    <mergeCell ref="AA48:AF48"/>
    <mergeCell ref="V48:Z48"/>
    <mergeCell ref="V46:Z46"/>
    <mergeCell ref="V47:Z47"/>
    <mergeCell ref="F48:G48"/>
    <mergeCell ref="N48:O48"/>
    <mergeCell ref="P48:Q48"/>
    <mergeCell ref="R48:S48"/>
    <mergeCell ref="L48:M48"/>
    <mergeCell ref="H48:I48"/>
    <mergeCell ref="J48:K48"/>
    <mergeCell ref="L49:M49"/>
    <mergeCell ref="R49:S49"/>
    <mergeCell ref="AA49:AF49"/>
    <mergeCell ref="B31:L31"/>
    <mergeCell ref="B34:L34"/>
    <mergeCell ref="AA50:AF50"/>
    <mergeCell ref="T50:U50"/>
    <mergeCell ref="V50:Z50"/>
    <mergeCell ref="V49:Z49"/>
    <mergeCell ref="H50:I50"/>
    <mergeCell ref="P50:Q50"/>
    <mergeCell ref="B51:C51"/>
    <mergeCell ref="B49:C49"/>
    <mergeCell ref="J50:K50"/>
    <mergeCell ref="J51:K51"/>
    <mergeCell ref="R51:S51"/>
    <mergeCell ref="L51:M51"/>
    <mergeCell ref="N51:O51"/>
    <mergeCell ref="V51:Z51"/>
    <mergeCell ref="R50:S50"/>
    <mergeCell ref="P51:Q51"/>
    <mergeCell ref="H51:I51"/>
    <mergeCell ref="A62:XFD62"/>
    <mergeCell ref="F52:G52"/>
    <mergeCell ref="F51:G51"/>
    <mergeCell ref="T52:U52"/>
    <mergeCell ref="B59:G59"/>
    <mergeCell ref="W59:AA59"/>
    <mergeCell ref="M58:Q58"/>
    <mergeCell ref="M59:Q59"/>
    <mergeCell ref="V52:Z52"/>
    <mergeCell ref="R53:S53"/>
    <mergeCell ref="B58:G58"/>
    <mergeCell ref="W58:AA58"/>
    <mergeCell ref="T53:U53"/>
    <mergeCell ref="V53:Z53"/>
    <mergeCell ref="J53:K53"/>
    <mergeCell ref="P53:Q53"/>
    <mergeCell ref="F53:G53"/>
    <mergeCell ref="B52:C52"/>
    <mergeCell ref="T51:U51"/>
    <mergeCell ref="H53:I53"/>
    <mergeCell ref="L53:M53"/>
    <mergeCell ref="N53:O53"/>
    <mergeCell ref="H52:I52"/>
    <mergeCell ref="J52:K52"/>
    <mergeCell ref="B35:L35"/>
    <mergeCell ref="A53:E53"/>
    <mergeCell ref="P49:Q49"/>
    <mergeCell ref="N45:O45"/>
    <mergeCell ref="R46:S46"/>
    <mergeCell ref="N46:O46"/>
    <mergeCell ref="T47:U47"/>
    <mergeCell ref="R47:S47"/>
    <mergeCell ref="P46:Q46"/>
    <mergeCell ref="H47:I47"/>
    <mergeCell ref="H49:I49"/>
    <mergeCell ref="T49:U49"/>
    <mergeCell ref="T48:U48"/>
    <mergeCell ref="L46:M46"/>
    <mergeCell ref="H46:I46"/>
    <mergeCell ref="J46:K46"/>
    <mergeCell ref="P47:Q47"/>
    <mergeCell ref="J49:K49"/>
    <mergeCell ref="N49:O49"/>
    <mergeCell ref="R52:S52"/>
    <mergeCell ref="L52:M52"/>
    <mergeCell ref="N52:O52"/>
    <mergeCell ref="A37:L37"/>
    <mergeCell ref="A42:A44"/>
    <mergeCell ref="B5:C5"/>
    <mergeCell ref="B6:C6"/>
    <mergeCell ref="B7:C7"/>
    <mergeCell ref="D8:F8"/>
    <mergeCell ref="B3:C4"/>
    <mergeCell ref="B33:L33"/>
    <mergeCell ref="L47:M47"/>
    <mergeCell ref="L42:U42"/>
    <mergeCell ref="L45:M45"/>
    <mergeCell ref="H45:I45"/>
    <mergeCell ref="D9:F9"/>
    <mergeCell ref="B32:L32"/>
    <mergeCell ref="T46:U46"/>
    <mergeCell ref="N47:O47"/>
    <mergeCell ref="D21:G21"/>
    <mergeCell ref="A23:Q23"/>
    <mergeCell ref="H22:O22"/>
    <mergeCell ref="B21:C21"/>
    <mergeCell ref="P29:P30"/>
    <mergeCell ref="M29:M30"/>
    <mergeCell ref="N29:N30"/>
    <mergeCell ref="M28:P28"/>
    <mergeCell ref="B22:C22"/>
    <mergeCell ref="H21:O21"/>
    <mergeCell ref="U7:W7"/>
    <mergeCell ref="G8:Q8"/>
    <mergeCell ref="R8:T8"/>
    <mergeCell ref="R7:T7"/>
    <mergeCell ref="AD3:AF4"/>
    <mergeCell ref="AA3:AC4"/>
    <mergeCell ref="R3:Z3"/>
    <mergeCell ref="J47:K47"/>
    <mergeCell ref="B45:C45"/>
    <mergeCell ref="F46:G46"/>
    <mergeCell ref="D45:E45"/>
    <mergeCell ref="J45:K45"/>
    <mergeCell ref="X10:Z10"/>
    <mergeCell ref="U9:W9"/>
    <mergeCell ref="X9:Z9"/>
    <mergeCell ref="R10:T10"/>
    <mergeCell ref="U10:W10"/>
    <mergeCell ref="X6:Z6"/>
    <mergeCell ref="R6:T6"/>
    <mergeCell ref="R9:T9"/>
    <mergeCell ref="B8:C8"/>
    <mergeCell ref="D5:F5"/>
    <mergeCell ref="D6:F6"/>
    <mergeCell ref="D7:F7"/>
    <mergeCell ref="AD8:AF8"/>
    <mergeCell ref="A3:A4"/>
    <mergeCell ref="U6:W6"/>
    <mergeCell ref="U4:W4"/>
    <mergeCell ref="X4:Z4"/>
    <mergeCell ref="R5:T5"/>
    <mergeCell ref="U5:W5"/>
    <mergeCell ref="G3:Q4"/>
    <mergeCell ref="G5:Q5"/>
    <mergeCell ref="AA7:AC7"/>
    <mergeCell ref="AD7:AF7"/>
    <mergeCell ref="AD6:AF6"/>
    <mergeCell ref="AD5:AF5"/>
    <mergeCell ref="AA6:AC6"/>
    <mergeCell ref="AA5:AC5"/>
    <mergeCell ref="D3:F4"/>
    <mergeCell ref="G6:Q6"/>
    <mergeCell ref="X5:Z5"/>
    <mergeCell ref="R4:T4"/>
    <mergeCell ref="AA8:AC8"/>
    <mergeCell ref="X7:Z7"/>
    <mergeCell ref="X8:Z8"/>
    <mergeCell ref="U8:W8"/>
    <mergeCell ref="G7:Q7"/>
    <mergeCell ref="O29:O30"/>
    <mergeCell ref="P22:Q22"/>
    <mergeCell ref="U28:X28"/>
    <mergeCell ref="S29:S30"/>
    <mergeCell ref="D22:G22"/>
    <mergeCell ref="AC28:AF28"/>
    <mergeCell ref="AD29:AD30"/>
    <mergeCell ref="AE29:AE30"/>
    <mergeCell ref="AF29:AF30"/>
    <mergeCell ref="Y28:AB28"/>
    <mergeCell ref="Q28:T28"/>
    <mergeCell ref="Q29:Q30"/>
    <mergeCell ref="R29:R30"/>
    <mergeCell ref="R23:T23"/>
    <mergeCell ref="U23:W23"/>
    <mergeCell ref="U29:U30"/>
    <mergeCell ref="AD27:AF27"/>
    <mergeCell ref="Y29:Y30"/>
    <mergeCell ref="Z29:Z30"/>
    <mergeCell ref="AA29:AA30"/>
    <mergeCell ref="AB29:AB30"/>
    <mergeCell ref="R22:T22"/>
    <mergeCell ref="U22:W22"/>
    <mergeCell ref="AD9:AF9"/>
    <mergeCell ref="AA9:AC9"/>
    <mergeCell ref="AA10:AC10"/>
    <mergeCell ref="Z27:AB27"/>
    <mergeCell ref="X16:Z17"/>
    <mergeCell ref="AA22:AC22"/>
    <mergeCell ref="AA23:AC23"/>
    <mergeCell ref="X22:Z22"/>
    <mergeCell ref="X23:Z23"/>
    <mergeCell ref="AD22:AF22"/>
    <mergeCell ref="AD23:AF23"/>
    <mergeCell ref="AD18:AF18"/>
    <mergeCell ref="AD19:AF19"/>
    <mergeCell ref="AD20:AF20"/>
    <mergeCell ref="AD21:AF21"/>
    <mergeCell ref="AD10:AF10"/>
    <mergeCell ref="AA19:AC19"/>
    <mergeCell ref="AD15:AF17"/>
    <mergeCell ref="AA15:AC17"/>
    <mergeCell ref="AA20:AC20"/>
    <mergeCell ref="AA21:AC21"/>
    <mergeCell ref="AA18:AC18"/>
    <mergeCell ref="P44:Q44"/>
    <mergeCell ref="R44:S44"/>
    <mergeCell ref="N43:O44"/>
    <mergeCell ref="V45:Z45"/>
    <mergeCell ref="T44:U44"/>
    <mergeCell ref="R45:S45"/>
    <mergeCell ref="T45:U45"/>
    <mergeCell ref="V42:Z44"/>
    <mergeCell ref="P43:U43"/>
    <mergeCell ref="P45:Q45"/>
    <mergeCell ref="P52:Q52"/>
    <mergeCell ref="L50:M50"/>
    <mergeCell ref="N50:O50"/>
    <mergeCell ref="G9:Q9"/>
    <mergeCell ref="D19:G19"/>
    <mergeCell ref="D20:G20"/>
    <mergeCell ref="A10:Q10"/>
    <mergeCell ref="P19:Q19"/>
    <mergeCell ref="P20:Q20"/>
    <mergeCell ref="B20:C20"/>
    <mergeCell ref="B9:C9"/>
    <mergeCell ref="H19:O19"/>
    <mergeCell ref="D18:G18"/>
    <mergeCell ref="B19:C19"/>
    <mergeCell ref="A15:A17"/>
    <mergeCell ref="D15:G17"/>
    <mergeCell ref="P15:Q17"/>
    <mergeCell ref="B15:C17"/>
    <mergeCell ref="B18:C18"/>
    <mergeCell ref="A36:L36"/>
    <mergeCell ref="L43:M44"/>
    <mergeCell ref="H42:I44"/>
    <mergeCell ref="J42:K44"/>
    <mergeCell ref="B42:C44"/>
    <mergeCell ref="R21:T21"/>
    <mergeCell ref="H20:O20"/>
    <mergeCell ref="R16:T17"/>
    <mergeCell ref="H18:O18"/>
    <mergeCell ref="R18:T18"/>
    <mergeCell ref="R19:T19"/>
    <mergeCell ref="R20:T20"/>
    <mergeCell ref="P18:Q18"/>
    <mergeCell ref="H15:O17"/>
    <mergeCell ref="R15:Z15"/>
    <mergeCell ref="U20:W20"/>
    <mergeCell ref="P21:Q21"/>
    <mergeCell ref="U16:W17"/>
    <mergeCell ref="U19:W19"/>
    <mergeCell ref="U21:W21"/>
    <mergeCell ref="X18:Z18"/>
    <mergeCell ref="U18:W18"/>
    <mergeCell ref="X19:Z19"/>
    <mergeCell ref="X20:Z20"/>
    <mergeCell ref="X21:Z21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2020-07-03T12:36:58Z</cp:lastPrinted>
  <dcterms:created xsi:type="dcterms:W3CDTF">2003-03-13T16:00:22Z</dcterms:created>
  <dcterms:modified xsi:type="dcterms:W3CDTF">2020-11-26T07:00:52Z</dcterms:modified>
</cp:coreProperties>
</file>