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7035" tabRatio="837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  <sheet name="Лист1" sheetId="2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бюджетом'!$4:$6</definedName>
    <definedName name="_xlnm.Print_Titles" localSheetId="3">'ІІІ. Рух грош. коштів'!$3:$5</definedName>
    <definedName name="_xlnm.Print_Titles" localSheetId="0">'Осн. фін. пок.'!$42:$44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інфо_1'!$A$1:$O$82</definedName>
    <definedName name="_xlnm.Print_Area" localSheetId="7">'6.2. Інша інфо_2'!$A$1:$AE$65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коштів'!$A$1:$J$90</definedName>
    <definedName name="_xlnm.Print_Area" localSheetId="0">'Осн. фін. пок.'!$A$1:$J$140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14210" fullCalcOnLoad="1"/>
</workbook>
</file>

<file path=xl/calcChain.xml><?xml version="1.0" encoding="utf-8"?>
<calcChain xmlns="http://schemas.openxmlformats.org/spreadsheetml/2006/main">
  <c r="F103" i="20"/>
  <c r="F105"/>
  <c r="F104"/>
  <c r="G103"/>
  <c r="J103"/>
  <c r="G111"/>
  <c r="J111"/>
  <c r="I103"/>
  <c r="I111"/>
  <c r="H103"/>
  <c r="H111"/>
  <c r="F110"/>
  <c r="F111"/>
  <c r="J8"/>
  <c r="F8"/>
  <c r="F92"/>
  <c r="F106"/>
  <c r="M56" i="10"/>
  <c r="E7" i="18"/>
  <c r="J32" i="10"/>
  <c r="D8" i="20"/>
  <c r="D19"/>
  <c r="J19"/>
  <c r="I8"/>
  <c r="I19"/>
  <c r="I55"/>
  <c r="I20"/>
  <c r="I72"/>
  <c r="H8"/>
  <c r="H19"/>
  <c r="G8"/>
  <c r="G19"/>
  <c r="G55"/>
  <c r="G20"/>
  <c r="G72"/>
  <c r="E6" i="3"/>
  <c r="G21" i="18"/>
  <c r="J100" i="20"/>
  <c r="I100"/>
  <c r="H100"/>
  <c r="G100"/>
  <c r="C100"/>
  <c r="J99"/>
  <c r="I99"/>
  <c r="H99"/>
  <c r="G99"/>
  <c r="J98"/>
  <c r="I98"/>
  <c r="H98"/>
  <c r="G98"/>
  <c r="J97"/>
  <c r="I97"/>
  <c r="H97"/>
  <c r="G97"/>
  <c r="J96"/>
  <c r="I96"/>
  <c r="H96"/>
  <c r="G96"/>
  <c r="J51"/>
  <c r="J55"/>
  <c r="J20"/>
  <c r="J72"/>
  <c r="I51"/>
  <c r="H51"/>
  <c r="H55"/>
  <c r="H20"/>
  <c r="H72"/>
  <c r="G51"/>
  <c r="F8" i="18"/>
  <c r="F11"/>
  <c r="F7"/>
  <c r="F17"/>
  <c r="G13"/>
  <c r="G7"/>
  <c r="H23" i="10"/>
  <c r="H29"/>
  <c r="E131" i="14"/>
  <c r="H37" i="10"/>
  <c r="G23" i="18"/>
  <c r="G34"/>
  <c r="G27"/>
  <c r="G19"/>
  <c r="G44"/>
  <c r="G46"/>
  <c r="G54"/>
  <c r="G63"/>
  <c r="G67"/>
  <c r="G65"/>
  <c r="G74"/>
  <c r="G72"/>
  <c r="F71" i="20"/>
  <c r="G6" i="3"/>
  <c r="F8"/>
  <c r="F6"/>
  <c r="F43" i="18"/>
  <c r="F29" i="20"/>
  <c r="F61"/>
  <c r="F67"/>
  <c r="F70"/>
  <c r="F69"/>
  <c r="F39"/>
  <c r="F22" i="18"/>
  <c r="E34"/>
  <c r="D33"/>
  <c r="J32" i="19"/>
  <c r="I32"/>
  <c r="H32"/>
  <c r="G32"/>
  <c r="J23" i="10"/>
  <c r="F23"/>
  <c r="J43" i="20"/>
  <c r="J92"/>
  <c r="J80"/>
  <c r="I43"/>
  <c r="I80"/>
  <c r="I92"/>
  <c r="H43"/>
  <c r="H80"/>
  <c r="H92"/>
  <c r="F20"/>
  <c r="G43"/>
  <c r="F43"/>
  <c r="F55"/>
  <c r="F74"/>
  <c r="F76"/>
  <c r="G80"/>
  <c r="F80"/>
  <c r="F84"/>
  <c r="F87"/>
  <c r="F13"/>
  <c r="F10"/>
  <c r="E55"/>
  <c r="E8"/>
  <c r="E19"/>
  <c r="E20"/>
  <c r="E43"/>
  <c r="E51"/>
  <c r="E77"/>
  <c r="E80"/>
  <c r="E90"/>
  <c r="E69" i="14"/>
  <c r="D55" i="20"/>
  <c r="D20"/>
  <c r="D83"/>
  <c r="D43"/>
  <c r="D51"/>
  <c r="D91"/>
  <c r="D77"/>
  <c r="D80"/>
  <c r="D90"/>
  <c r="F54"/>
  <c r="F68"/>
  <c r="F36" i="19"/>
  <c r="F30" i="18"/>
  <c r="F42"/>
  <c r="F41"/>
  <c r="F40"/>
  <c r="F28" i="20"/>
  <c r="F27"/>
  <c r="F65"/>
  <c r="F64"/>
  <c r="F63"/>
  <c r="F62"/>
  <c r="C46" i="14"/>
  <c r="C47"/>
  <c r="C48"/>
  <c r="C8" i="20"/>
  <c r="C20"/>
  <c r="C49" i="14"/>
  <c r="C43" i="20"/>
  <c r="C50" i="14"/>
  <c r="C51" i="20"/>
  <c r="C51" i="14"/>
  <c r="C55" i="20"/>
  <c r="C52" i="14"/>
  <c r="C56"/>
  <c r="C57"/>
  <c r="C58"/>
  <c r="C59"/>
  <c r="C77" i="20"/>
  <c r="C60" i="14"/>
  <c r="C80" i="20"/>
  <c r="C61" i="14"/>
  <c r="C63"/>
  <c r="C64"/>
  <c r="C65"/>
  <c r="C66"/>
  <c r="H23" i="18"/>
  <c r="H34"/>
  <c r="H27"/>
  <c r="H19"/>
  <c r="I19"/>
  <c r="J19"/>
  <c r="F19"/>
  <c r="I23"/>
  <c r="I34"/>
  <c r="I27"/>
  <c r="J23"/>
  <c r="J34"/>
  <c r="J27"/>
  <c r="J7"/>
  <c r="J44"/>
  <c r="F9"/>
  <c r="F12"/>
  <c r="H13"/>
  <c r="F13"/>
  <c r="I13"/>
  <c r="J13"/>
  <c r="E27"/>
  <c r="E19"/>
  <c r="D23"/>
  <c r="D34"/>
  <c r="D27"/>
  <c r="D19"/>
  <c r="C96" i="20"/>
  <c r="C19"/>
  <c r="C72"/>
  <c r="C95"/>
  <c r="C97"/>
  <c r="C98"/>
  <c r="C99"/>
  <c r="C13" i="18"/>
  <c r="C7"/>
  <c r="N11" i="9"/>
  <c r="V11"/>
  <c r="Q23"/>
  <c r="T23"/>
  <c r="W23"/>
  <c r="G32"/>
  <c r="G49"/>
  <c r="L32"/>
  <c r="Q32"/>
  <c r="V32"/>
  <c r="AB32"/>
  <c r="AA32"/>
  <c r="AC32"/>
  <c r="AE32"/>
  <c r="G33"/>
  <c r="L33"/>
  <c r="Q33"/>
  <c r="V33"/>
  <c r="AB33"/>
  <c r="AC33"/>
  <c r="AC49"/>
  <c r="AD33"/>
  <c r="AE33"/>
  <c r="G34"/>
  <c r="L34"/>
  <c r="Q34"/>
  <c r="V34"/>
  <c r="AB34"/>
  <c r="AC34"/>
  <c r="AA34"/>
  <c r="AD34"/>
  <c r="AE34"/>
  <c r="L35"/>
  <c r="Q35"/>
  <c r="V35"/>
  <c r="AB35"/>
  <c r="AC35"/>
  <c r="AD35"/>
  <c r="AA35"/>
  <c r="AE35"/>
  <c r="L36"/>
  <c r="Q36"/>
  <c r="V36"/>
  <c r="V49"/>
  <c r="AB36"/>
  <c r="AC36"/>
  <c r="AD36"/>
  <c r="AE36"/>
  <c r="AE49"/>
  <c r="L37"/>
  <c r="Q37"/>
  <c r="V37"/>
  <c r="AB37"/>
  <c r="AA37"/>
  <c r="AC37"/>
  <c r="AD37"/>
  <c r="AE37"/>
  <c r="L38"/>
  <c r="Q38"/>
  <c r="V38"/>
  <c r="AB38"/>
  <c r="AC38"/>
  <c r="AA38"/>
  <c r="AD38"/>
  <c r="AE38"/>
  <c r="L39"/>
  <c r="Q39"/>
  <c r="V39"/>
  <c r="AB39"/>
  <c r="AC39"/>
  <c r="AD39"/>
  <c r="AE39"/>
  <c r="L40"/>
  <c r="Q40"/>
  <c r="V40"/>
  <c r="AB40"/>
  <c r="AC40"/>
  <c r="AD40"/>
  <c r="AE40"/>
  <c r="AA40"/>
  <c r="L41"/>
  <c r="Q41"/>
  <c r="V41"/>
  <c r="AB41"/>
  <c r="AA41"/>
  <c r="AC41"/>
  <c r="AD41"/>
  <c r="AE41"/>
  <c r="L42"/>
  <c r="Q42"/>
  <c r="V42"/>
  <c r="AB42"/>
  <c r="AC42"/>
  <c r="AA42"/>
  <c r="AD42"/>
  <c r="AE42"/>
  <c r="L43"/>
  <c r="Q43"/>
  <c r="V43"/>
  <c r="AB43"/>
  <c r="AC43"/>
  <c r="AD43"/>
  <c r="AE43"/>
  <c r="L44"/>
  <c r="Q44"/>
  <c r="V44"/>
  <c r="AB44"/>
  <c r="AC44"/>
  <c r="AD44"/>
  <c r="AE44"/>
  <c r="AA44"/>
  <c r="L45"/>
  <c r="Q45"/>
  <c r="V45"/>
  <c r="AB45"/>
  <c r="AA45"/>
  <c r="AC45"/>
  <c r="AD45"/>
  <c r="AE45"/>
  <c r="L46"/>
  <c r="Q46"/>
  <c r="V46"/>
  <c r="AB46"/>
  <c r="AC46"/>
  <c r="AA46"/>
  <c r="AD46"/>
  <c r="AE46"/>
  <c r="L47"/>
  <c r="Q47"/>
  <c r="V47"/>
  <c r="AB47"/>
  <c r="AC47"/>
  <c r="AD47"/>
  <c r="AE47"/>
  <c r="H49"/>
  <c r="I49"/>
  <c r="J49"/>
  <c r="K49"/>
  <c r="M49"/>
  <c r="N49"/>
  <c r="O49"/>
  <c r="P49"/>
  <c r="R49"/>
  <c r="S49"/>
  <c r="T49"/>
  <c r="U49"/>
  <c r="W49"/>
  <c r="X49"/>
  <c r="Y49"/>
  <c r="Z49"/>
  <c r="M57"/>
  <c r="M60"/>
  <c r="M58"/>
  <c r="M59"/>
  <c r="E60"/>
  <c r="G60"/>
  <c r="I60"/>
  <c r="K60"/>
  <c r="O60"/>
  <c r="Q60"/>
  <c r="S60"/>
  <c r="D11" i="10"/>
  <c r="F11"/>
  <c r="F29"/>
  <c r="H11"/>
  <c r="D17"/>
  <c r="F17"/>
  <c r="H17"/>
  <c r="J17"/>
  <c r="E134" i="14"/>
  <c r="E135"/>
  <c r="F37" i="10"/>
  <c r="E136" i="14"/>
  <c r="D56" i="10"/>
  <c r="G56"/>
  <c r="J56"/>
  <c r="K65"/>
  <c r="M71"/>
  <c r="M74"/>
  <c r="M77"/>
  <c r="M80"/>
  <c r="D80"/>
  <c r="G80"/>
  <c r="J80"/>
  <c r="D14" i="11"/>
  <c r="E14"/>
  <c r="F14"/>
  <c r="G14"/>
  <c r="D15"/>
  <c r="E15"/>
  <c r="F15"/>
  <c r="G15"/>
  <c r="D19"/>
  <c r="E19"/>
  <c r="F19"/>
  <c r="G19"/>
  <c r="C6" i="3"/>
  <c r="D17" i="11"/>
  <c r="D6" i="3"/>
  <c r="F17" i="11"/>
  <c r="F10" i="18"/>
  <c r="F86" i="14"/>
  <c r="D13" i="18"/>
  <c r="D7"/>
  <c r="D44"/>
  <c r="I7"/>
  <c r="I44"/>
  <c r="F14"/>
  <c r="F15"/>
  <c r="F16"/>
  <c r="F20"/>
  <c r="F21"/>
  <c r="C23"/>
  <c r="C19"/>
  <c r="C44"/>
  <c r="F24"/>
  <c r="F25"/>
  <c r="F26"/>
  <c r="F28"/>
  <c r="F29"/>
  <c r="F31"/>
  <c r="F32"/>
  <c r="F33"/>
  <c r="C27"/>
  <c r="F36"/>
  <c r="F34"/>
  <c r="F37"/>
  <c r="F38"/>
  <c r="F39"/>
  <c r="C46"/>
  <c r="E46"/>
  <c r="E63"/>
  <c r="E88" i="14"/>
  <c r="H46" i="18"/>
  <c r="H63"/>
  <c r="I46"/>
  <c r="J46"/>
  <c r="F47"/>
  <c r="F48"/>
  <c r="F49"/>
  <c r="F50"/>
  <c r="F51"/>
  <c r="F52"/>
  <c r="F53"/>
  <c r="C54"/>
  <c r="D54"/>
  <c r="E54"/>
  <c r="H54"/>
  <c r="I54"/>
  <c r="F54"/>
  <c r="J54"/>
  <c r="J63"/>
  <c r="F55"/>
  <c r="F56"/>
  <c r="F57"/>
  <c r="F58"/>
  <c r="F59"/>
  <c r="F60"/>
  <c r="F61"/>
  <c r="F62"/>
  <c r="C63"/>
  <c r="C88" i="14"/>
  <c r="F66" i="18"/>
  <c r="C67"/>
  <c r="C65"/>
  <c r="D67"/>
  <c r="D65"/>
  <c r="D82"/>
  <c r="D89" i="14"/>
  <c r="E67" i="18"/>
  <c r="E65"/>
  <c r="E82"/>
  <c r="E89" i="14"/>
  <c r="H67" i="18"/>
  <c r="H65"/>
  <c r="H82"/>
  <c r="I67"/>
  <c r="I65"/>
  <c r="J67"/>
  <c r="J65"/>
  <c r="F68"/>
  <c r="F69"/>
  <c r="F70"/>
  <c r="F71"/>
  <c r="F73"/>
  <c r="C74"/>
  <c r="C72"/>
  <c r="C82"/>
  <c r="C89" i="14"/>
  <c r="D74" i="18"/>
  <c r="D72"/>
  <c r="E74"/>
  <c r="E72"/>
  <c r="H74"/>
  <c r="H72"/>
  <c r="I74"/>
  <c r="I72"/>
  <c r="I82"/>
  <c r="J74"/>
  <c r="J72"/>
  <c r="F75"/>
  <c r="F76"/>
  <c r="F77"/>
  <c r="F78"/>
  <c r="F79"/>
  <c r="F80"/>
  <c r="F81"/>
  <c r="F85"/>
  <c r="C10" i="19"/>
  <c r="D10"/>
  <c r="E10"/>
  <c r="G10"/>
  <c r="H10"/>
  <c r="I10"/>
  <c r="J10"/>
  <c r="F10"/>
  <c r="F11"/>
  <c r="F12"/>
  <c r="F13"/>
  <c r="F14"/>
  <c r="F15"/>
  <c r="F16"/>
  <c r="F17"/>
  <c r="F18"/>
  <c r="F19"/>
  <c r="C22"/>
  <c r="D22"/>
  <c r="E22"/>
  <c r="E45"/>
  <c r="E83" i="14"/>
  <c r="G22" i="19"/>
  <c r="H22"/>
  <c r="I22"/>
  <c r="I45"/>
  <c r="J22"/>
  <c r="F22"/>
  <c r="F71" i="14"/>
  <c r="F23" i="19"/>
  <c r="F24"/>
  <c r="F25"/>
  <c r="F26"/>
  <c r="F75" i="14"/>
  <c r="F27" i="19"/>
  <c r="F28"/>
  <c r="F29"/>
  <c r="F30"/>
  <c r="F31"/>
  <c r="C32"/>
  <c r="D32"/>
  <c r="E32"/>
  <c r="E79" i="14"/>
  <c r="F33" i="19"/>
  <c r="F34"/>
  <c r="F35"/>
  <c r="C37"/>
  <c r="C45"/>
  <c r="C83" i="14"/>
  <c r="D37" i="19"/>
  <c r="E37"/>
  <c r="G37"/>
  <c r="H37"/>
  <c r="H45"/>
  <c r="I37"/>
  <c r="J37"/>
  <c r="F38"/>
  <c r="F39"/>
  <c r="F40"/>
  <c r="F41"/>
  <c r="C42"/>
  <c r="D42"/>
  <c r="E42"/>
  <c r="G42"/>
  <c r="H42"/>
  <c r="I42"/>
  <c r="J42"/>
  <c r="F43"/>
  <c r="F44"/>
  <c r="F7" i="20"/>
  <c r="F47" i="14"/>
  <c r="F46"/>
  <c r="F48"/>
  <c r="F49"/>
  <c r="F50"/>
  <c r="F51"/>
  <c r="F52"/>
  <c r="F53"/>
  <c r="F9" i="20"/>
  <c r="F11"/>
  <c r="F12"/>
  <c r="F14"/>
  <c r="F15"/>
  <c r="F16"/>
  <c r="F17"/>
  <c r="F18"/>
  <c r="D7" i="11"/>
  <c r="E7"/>
  <c r="F21" i="20"/>
  <c r="F22"/>
  <c r="F23"/>
  <c r="F24"/>
  <c r="F25"/>
  <c r="F26"/>
  <c r="F30"/>
  <c r="F31"/>
  <c r="F32"/>
  <c r="F33"/>
  <c r="F34"/>
  <c r="F35"/>
  <c r="F36"/>
  <c r="F37"/>
  <c r="F38"/>
  <c r="F40"/>
  <c r="F41"/>
  <c r="F42"/>
  <c r="F44"/>
  <c r="F45"/>
  <c r="F46"/>
  <c r="F47"/>
  <c r="F48"/>
  <c r="F49"/>
  <c r="F50"/>
  <c r="F52"/>
  <c r="F53"/>
  <c r="E52" i="14"/>
  <c r="F56" i="20"/>
  <c r="F57"/>
  <c r="F58"/>
  <c r="F59"/>
  <c r="F60"/>
  <c r="F73"/>
  <c r="F75"/>
  <c r="F58" i="14"/>
  <c r="G77" i="20"/>
  <c r="H77"/>
  <c r="I77"/>
  <c r="I91"/>
  <c r="J77"/>
  <c r="J91"/>
  <c r="F78"/>
  <c r="F79"/>
  <c r="F81"/>
  <c r="F82"/>
  <c r="F85"/>
  <c r="F86"/>
  <c r="F65" i="14"/>
  <c r="C91" i="20"/>
  <c r="G91"/>
  <c r="F93"/>
  <c r="D96"/>
  <c r="E96"/>
  <c r="D97"/>
  <c r="E97"/>
  <c r="D98"/>
  <c r="E98"/>
  <c r="D99"/>
  <c r="E99"/>
  <c r="F99"/>
  <c r="D100"/>
  <c r="E100"/>
  <c r="F100"/>
  <c r="C103"/>
  <c r="C111"/>
  <c r="F107"/>
  <c r="F130" i="14"/>
  <c r="F108" i="20"/>
  <c r="F109"/>
  <c r="D111"/>
  <c r="E111"/>
  <c r="D46" i="14"/>
  <c r="D47"/>
  <c r="D48"/>
  <c r="E46"/>
  <c r="E47"/>
  <c r="E48"/>
  <c r="G48"/>
  <c r="H48"/>
  <c r="H53"/>
  <c r="H62"/>
  <c r="H67"/>
  <c r="I48"/>
  <c r="J48"/>
  <c r="D49"/>
  <c r="E49"/>
  <c r="D50"/>
  <c r="E50"/>
  <c r="G53"/>
  <c r="I53"/>
  <c r="I62"/>
  <c r="I67"/>
  <c r="J53"/>
  <c r="J62"/>
  <c r="J67"/>
  <c r="B55"/>
  <c r="D56"/>
  <c r="D57"/>
  <c r="D58"/>
  <c r="D59"/>
  <c r="D60"/>
  <c r="D61"/>
  <c r="D62"/>
  <c r="D63"/>
  <c r="D64"/>
  <c r="D65"/>
  <c r="D66"/>
  <c r="D67"/>
  <c r="E56"/>
  <c r="F56"/>
  <c r="E57"/>
  <c r="F57"/>
  <c r="E58"/>
  <c r="E59"/>
  <c r="F59"/>
  <c r="E60"/>
  <c r="E61"/>
  <c r="G62"/>
  <c r="G67"/>
  <c r="E63"/>
  <c r="F63"/>
  <c r="E64"/>
  <c r="F64"/>
  <c r="E65"/>
  <c r="E66"/>
  <c r="F66"/>
  <c r="C71"/>
  <c r="C72"/>
  <c r="D72"/>
  <c r="E72"/>
  <c r="F72"/>
  <c r="C73"/>
  <c r="D73"/>
  <c r="E73"/>
  <c r="F73"/>
  <c r="C74"/>
  <c r="D74"/>
  <c r="E74"/>
  <c r="F74"/>
  <c r="C75"/>
  <c r="D75"/>
  <c r="E75"/>
  <c r="C76"/>
  <c r="D76"/>
  <c r="E76"/>
  <c r="F76"/>
  <c r="C77"/>
  <c r="D77"/>
  <c r="E77"/>
  <c r="F77"/>
  <c r="C78"/>
  <c r="D78"/>
  <c r="E78"/>
  <c r="F78"/>
  <c r="D79"/>
  <c r="C80"/>
  <c r="D80"/>
  <c r="E80"/>
  <c r="C81"/>
  <c r="D81"/>
  <c r="E81"/>
  <c r="F81"/>
  <c r="C82"/>
  <c r="D82"/>
  <c r="E82"/>
  <c r="F82"/>
  <c r="C85"/>
  <c r="D85"/>
  <c r="E85"/>
  <c r="C86"/>
  <c r="D86"/>
  <c r="E86"/>
  <c r="C90"/>
  <c r="D90"/>
  <c r="E90"/>
  <c r="F90"/>
  <c r="D93"/>
  <c r="E93"/>
  <c r="D99"/>
  <c r="F99"/>
  <c r="D102"/>
  <c r="E102"/>
  <c r="F102"/>
  <c r="C110"/>
  <c r="D110"/>
  <c r="E110"/>
  <c r="F110"/>
  <c r="C115"/>
  <c r="D115"/>
  <c r="E115"/>
  <c r="G115"/>
  <c r="H115"/>
  <c r="I115"/>
  <c r="J115"/>
  <c r="F116"/>
  <c r="F117"/>
  <c r="F118"/>
  <c r="F115"/>
  <c r="C119"/>
  <c r="D119"/>
  <c r="E119"/>
  <c r="G119"/>
  <c r="H119"/>
  <c r="I119"/>
  <c r="J119"/>
  <c r="F120"/>
  <c r="F121"/>
  <c r="F122"/>
  <c r="F119"/>
  <c r="C125"/>
  <c r="D125"/>
  <c r="E125"/>
  <c r="E126"/>
  <c r="E127"/>
  <c r="E128"/>
  <c r="E129"/>
  <c r="E124"/>
  <c r="F125"/>
  <c r="F126"/>
  <c r="F127"/>
  <c r="F128"/>
  <c r="F129"/>
  <c r="F124"/>
  <c r="C126"/>
  <c r="D126"/>
  <c r="C127"/>
  <c r="C128"/>
  <c r="C129"/>
  <c r="C124"/>
  <c r="C130"/>
  <c r="D130"/>
  <c r="E130"/>
  <c r="C131"/>
  <c r="C132"/>
  <c r="C133"/>
  <c r="C134"/>
  <c r="F134"/>
  <c r="C135"/>
  <c r="F135"/>
  <c r="C136"/>
  <c r="F136"/>
  <c r="F46" i="18"/>
  <c r="H91" i="20"/>
  <c r="F42" i="19"/>
  <c r="F51" i="20"/>
  <c r="E17" i="11"/>
  <c r="E18"/>
  <c r="Q49" i="9"/>
  <c r="I63" i="18"/>
  <c r="F23"/>
  <c r="F18" i="11"/>
  <c r="D18"/>
  <c r="D71" i="14"/>
  <c r="F32" i="19"/>
  <c r="F79" i="14"/>
  <c r="C79"/>
  <c r="F98" i="20"/>
  <c r="F97"/>
  <c r="F19"/>
  <c r="G7" i="11"/>
  <c r="D63" i="18"/>
  <c r="D88" i="14"/>
  <c r="AA47" i="9"/>
  <c r="AA43"/>
  <c r="AA39"/>
  <c r="F27" i="18"/>
  <c r="F96" i="20"/>
  <c r="L49" i="9"/>
  <c r="D124" i="14"/>
  <c r="E91" i="20"/>
  <c r="G45" i="19"/>
  <c r="AB49" i="9"/>
  <c r="L11" i="10"/>
  <c r="D45" i="19"/>
  <c r="D83" i="14"/>
  <c r="G92" i="20"/>
  <c r="E9" i="11"/>
  <c r="E8"/>
  <c r="D92" i="20"/>
  <c r="D52" i="14"/>
  <c r="C54"/>
  <c r="E51"/>
  <c r="E62"/>
  <c r="E10" i="11"/>
  <c r="D69" i="14"/>
  <c r="E92" i="20"/>
  <c r="C68" i="14"/>
  <c r="C69"/>
  <c r="F72" i="20"/>
  <c r="E13" i="11"/>
  <c r="D8"/>
  <c r="E54" i="14"/>
  <c r="F131"/>
  <c r="E11" i="11"/>
  <c r="D68" i="14"/>
  <c r="D8" i="19"/>
  <c r="D20"/>
  <c r="D13" i="11"/>
  <c r="D54" i="14"/>
  <c r="F9" i="11"/>
  <c r="F11"/>
  <c r="F10"/>
  <c r="E8" i="19"/>
  <c r="E20"/>
  <c r="E68" i="14"/>
  <c r="G84" i="18"/>
  <c r="F85" i="14"/>
  <c r="F8" i="11"/>
  <c r="F13"/>
  <c r="F61" i="14"/>
  <c r="G82" i="18"/>
  <c r="F65"/>
  <c r="H83" i="20"/>
  <c r="H88"/>
  <c r="H95"/>
  <c r="G95"/>
  <c r="G83"/>
  <c r="G88"/>
  <c r="F45" i="19"/>
  <c r="F83" i="14"/>
  <c r="F63" i="18"/>
  <c r="F88" i="14"/>
  <c r="I83" i="18"/>
  <c r="E83"/>
  <c r="E86"/>
  <c r="G17" i="11"/>
  <c r="G18"/>
  <c r="F93" i="14"/>
  <c r="F83" i="20"/>
  <c r="F88"/>
  <c r="D97" i="14"/>
  <c r="D95"/>
  <c r="D96"/>
  <c r="G83" i="18"/>
  <c r="G86"/>
  <c r="H84"/>
  <c r="H7"/>
  <c r="H44"/>
  <c r="F44"/>
  <c r="I95" i="20"/>
  <c r="I83"/>
  <c r="I88"/>
  <c r="F72" i="18"/>
  <c r="J82"/>
  <c r="J83"/>
  <c r="C83"/>
  <c r="C86"/>
  <c r="C87" i="14"/>
  <c r="C91"/>
  <c r="D87"/>
  <c r="D91"/>
  <c r="D83" i="18"/>
  <c r="D86"/>
  <c r="E72" i="20"/>
  <c r="E83"/>
  <c r="F7" i="11"/>
  <c r="J83" i="20"/>
  <c r="J88"/>
  <c r="J95"/>
  <c r="C53" i="14"/>
  <c r="C62"/>
  <c r="C67"/>
  <c r="C92" i="20"/>
  <c r="J45" i="19"/>
  <c r="AA36" i="9"/>
  <c r="F77" i="20"/>
  <c r="F67" i="18"/>
  <c r="F37" i="19"/>
  <c r="F80" i="14"/>
  <c r="D51"/>
  <c r="H83" i="18"/>
  <c r="AD49" i="9"/>
  <c r="C83" i="20"/>
  <c r="C88"/>
  <c r="AA33" i="9"/>
  <c r="AA49"/>
  <c r="F74" i="18"/>
  <c r="C93" i="14"/>
  <c r="E71"/>
  <c r="Q50" i="9"/>
  <c r="L50"/>
  <c r="V50"/>
  <c r="G50"/>
  <c r="AA50"/>
  <c r="F87" i="14"/>
  <c r="F60"/>
  <c r="F62"/>
  <c r="F67"/>
  <c r="F91" i="20"/>
  <c r="J8" i="19"/>
  <c r="J20"/>
  <c r="G89" i="20"/>
  <c r="G8" i="19"/>
  <c r="G20"/>
  <c r="H8"/>
  <c r="H20"/>
  <c r="H86" i="18"/>
  <c r="I84"/>
  <c r="I86"/>
  <c r="J84"/>
  <c r="J86"/>
  <c r="I8" i="19"/>
  <c r="I20"/>
  <c r="F95" i="20"/>
  <c r="F101"/>
  <c r="F82" i="18"/>
  <c r="F89" i="14"/>
  <c r="G10" i="11"/>
  <c r="G9"/>
  <c r="F8" i="19"/>
  <c r="F20"/>
  <c r="F90" i="20"/>
  <c r="F69" i="14"/>
  <c r="F89" i="20"/>
  <c r="F68" i="14"/>
  <c r="G11" i="11"/>
  <c r="D9"/>
  <c r="D10"/>
  <c r="D11"/>
  <c r="C8" i="19"/>
  <c r="C20"/>
  <c r="F96" i="14"/>
  <c r="F97"/>
  <c r="F95"/>
  <c r="G13" i="11"/>
  <c r="G8"/>
  <c r="F54" i="14"/>
  <c r="F55"/>
  <c r="F83" i="18"/>
  <c r="F86"/>
  <c r="F91" i="14"/>
</calcChain>
</file>

<file path=xl/sharedStrings.xml><?xml version="1.0" encoding="utf-8"?>
<sst xmlns="http://schemas.openxmlformats.org/spreadsheetml/2006/main" count="1423" uniqueCount="519">
  <si>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</si>
  <si>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</si>
  <si>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</si>
  <si>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</si>
  <si>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</si>
  <si>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</si>
  <si>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</si>
  <si>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</si>
  <si>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</si>
  <si>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</si>
  <si>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</si>
  <si>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Код рядка </t>
  </si>
  <si>
    <t>Усього доходів</t>
  </si>
  <si>
    <t>Додаток 1</t>
  </si>
  <si>
    <t>Територія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</si>
  <si>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</si>
  <si>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</si>
  <si>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</si>
  <si>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</si>
  <si>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</si>
  <si>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</si>
  <si>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</si>
  <si>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</si>
  <si>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</si>
  <si>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</si>
  <si>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</si>
  <si>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</si>
  <si>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</si>
  <si>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</si>
  <si>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</si>
  <si>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</si>
  <si>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</si>
  <si>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</si>
  <si>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</si>
  <si>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</si>
  <si>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</si>
  <si>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</si>
  <si>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</si>
  <si>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</si>
  <si>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</si>
  <si>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</si>
  <si>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</si>
  <si>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</si>
  <si>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</si>
  <si>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</si>
  <si>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</si>
  <si>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</si>
  <si>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</si>
  <si>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</si>
  <si>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</si>
  <si>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</si>
  <si>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</si>
  <si>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</si>
  <si>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</si>
  <si>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</si>
  <si>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</si>
  <si>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</si>
  <si>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</si>
  <si>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</si>
  <si>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</si>
  <si>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</si>
  <si>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</si>
  <si>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</si>
  <si>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</si>
  <si>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</si>
  <si>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</si>
  <si>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</si>
  <si>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</si>
  <si>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</si>
  <si>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</si>
  <si>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</si>
  <si>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</si>
  <si>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</si>
  <si>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</si>
  <si>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</si>
  <si>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</si>
  <si>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</si>
  <si>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</si>
  <si>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</si>
  <si>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</si>
  <si>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</si>
  <si>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</si>
  <si>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</si>
  <si>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</si>
  <si>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</si>
  <si>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</si>
  <si>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Фактичний показник за _____ минулий рік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</si>
  <si>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</si>
  <si>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</si>
  <si>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</si>
  <si>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</si>
  <si>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</si>
  <si>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</si>
  <si>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</si>
  <si>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</si>
  <si>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</si>
  <si>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</si>
  <si>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</si>
  <si>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</si>
  <si>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</si>
  <si>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</si>
  <si>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</si>
  <si>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</si>
  <si>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</si>
  <si>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</si>
  <si>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</si>
  <si>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</si>
  <si>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</si>
  <si>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</si>
  <si>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</si>
  <si>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</si>
  <si>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</si>
  <si>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ПОГОДЖЕНО </t>
  </si>
  <si>
    <t xml:space="preserve">ЗАТВЕРДЖЕНО  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</si>
  <si>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</si>
  <si>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</si>
  <si>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</si>
  <si>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</si>
  <si>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Плановий рік</t>
  </si>
  <si>
    <t>Код за ЄДРПОУ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</si>
  <si>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</si>
  <si>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</si>
  <si>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</si>
  <si>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</si>
  <si>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</si>
  <si>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</si>
  <si>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</si>
  <si>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</si>
  <si>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</si>
  <si>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</si>
  <si>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</si>
  <si>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</si>
  <si>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</si>
  <si>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</si>
  <si>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</si>
  <si>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</si>
  <si>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</si>
  <si>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</si>
  <si>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</si>
  <si>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</si>
  <si>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</si>
  <si>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</si>
  <si>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</si>
  <si>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</si>
  <si>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</si>
  <si>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</si>
  <si>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</si>
  <si>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</si>
  <si>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</si>
  <si>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</si>
  <si>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</si>
  <si>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</si>
  <si>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</si>
  <si>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</si>
  <si>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</si>
  <si>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</si>
  <si>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</si>
  <si>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</si>
  <si>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</si>
  <si>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</si>
  <si>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</si>
  <si>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</si>
  <si>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</si>
  <si>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</si>
  <si>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</si>
  <si>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</si>
  <si>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</si>
  <si>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</si>
  <si>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</si>
  <si>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</si>
  <si>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</si>
  <si>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</si>
  <si>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</si>
  <si>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x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</si>
  <si>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</si>
  <si>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</si>
  <si>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</si>
  <si>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</si>
  <si>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</si>
  <si>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</si>
  <si>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</si>
  <si>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</si>
  <si>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</si>
  <si>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</si>
  <si>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</si>
  <si>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                      (посада)</t>
  </si>
  <si>
    <t>_________________________</t>
  </si>
  <si>
    <t>____________________________________________</t>
  </si>
  <si>
    <t>інші операційні витрати (розшифрувати)</t>
  </si>
  <si>
    <t>Неконтрольована частка</t>
  </si>
  <si>
    <t>плановий рік +1 рік</t>
  </si>
  <si>
    <t>плановий рік +2 роки</t>
  </si>
  <si>
    <t>плановий рік +3 роки</t>
  </si>
  <si>
    <t xml:space="preserve">                                                                   (посада)</t>
  </si>
  <si>
    <t xml:space="preserve">                (ініціали, прізвище)    </t>
  </si>
  <si>
    <t>працівники</t>
  </si>
  <si>
    <t>Найменування показника</t>
  </si>
  <si>
    <t>Інформація згідно із стратегічним планом розвитку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</si>
  <si>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</si>
  <si>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</si>
  <si>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</si>
  <si>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</si>
  <si>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</si>
  <si>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</si>
  <si>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</si>
  <si>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</si>
  <si>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</si>
  <si>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</si>
  <si>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</si>
  <si>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                    (підпис)</t>
  </si>
  <si>
    <t xml:space="preserve">                                     (посада)</t>
  </si>
  <si>
    <t xml:space="preserve">                                        (посада)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</si>
  <si>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</si>
  <si>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</si>
  <si>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</si>
  <si>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</si>
  <si>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 xml:space="preserve">      2. Перелік підприємств, які включені до консолідованого (зведеного) фінансового плану</t>
  </si>
  <si>
    <t>Найменування підприємства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</si>
  <si>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</si>
  <si>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</si>
  <si>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</si>
  <si>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</si>
  <si>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</si>
  <si>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</si>
  <si>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</si>
  <si>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</si>
  <si>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 xml:space="preserve">               (підпис)</t>
  </si>
  <si>
    <t>Збільшення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</si>
  <si>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</si>
  <si>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</si>
  <si>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</si>
  <si>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</si>
  <si>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</si>
  <si>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План із залучення коштів</t>
  </si>
  <si>
    <t>плановий рік
+4 роки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</si>
  <si>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</si>
  <si>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</si>
  <si>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</si>
  <si>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</si>
  <si>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</si>
  <si>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</si>
  <si>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</si>
  <si>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</si>
  <si>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</si>
  <si>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</si>
  <si>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</si>
  <si>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</si>
  <si>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</si>
  <si>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</si>
  <si>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</si>
  <si>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</si>
  <si>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</si>
  <si>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</si>
  <si>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</si>
  <si>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</si>
  <si>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</si>
  <si>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</si>
  <si>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</si>
  <si>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</si>
  <si>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</si>
  <si>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</si>
  <si>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</si>
  <si>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</si>
  <si>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</si>
  <si>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</si>
  <si>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</si>
  <si>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</si>
  <si>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</si>
  <si>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</si>
  <si>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</si>
  <si>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</si>
  <si>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</si>
  <si>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</si>
  <si>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</si>
  <si>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</si>
  <si>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</si>
  <si>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</si>
  <si>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</si>
  <si>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</si>
  <si>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</si>
  <si>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</si>
  <si>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</si>
  <si>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</si>
  <si>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</si>
  <si>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</si>
  <si>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</si>
  <si>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податку на додану вартість</t>
  </si>
  <si>
    <t>Надходження авансів від покупців і замовників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</si>
  <si>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</si>
  <si>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</si>
  <si>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</si>
  <si>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</si>
  <si>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</si>
  <si>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</si>
  <si>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капітальний ремонт</t>
  </si>
  <si>
    <t>Зменшення</t>
  </si>
  <si>
    <t>Найменування видів діяльності за КВЕД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</si>
  <si>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</si>
  <si>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</si>
  <si>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</si>
  <si>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</si>
  <si>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</si>
  <si>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</si>
  <si>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</si>
  <si>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Плановий рік до плану
поточного року, %</t>
  </si>
  <si>
    <t>Плановий рік до факту
минулого року, %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</si>
  <si>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</si>
  <si>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</si>
  <si>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</si>
  <si>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</si>
  <si>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</si>
  <si>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</si>
  <si>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</si>
  <si>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</si>
  <si>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</si>
  <si>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</si>
  <si>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</si>
  <si>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</si>
  <si>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</si>
  <si>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</si>
  <si>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</si>
  <si>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</si>
  <si>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</si>
  <si>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</si>
  <si>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</si>
  <si>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</si>
  <si>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</si>
  <si>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</si>
  <si>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</si>
  <si>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</si>
  <si>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</si>
  <si>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</si>
  <si>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</si>
  <si>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</si>
  <si>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</si>
  <si>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</si>
  <si>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</si>
  <si>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</si>
  <si>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</si>
  <si>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</si>
  <si>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</si>
  <si>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</si>
  <si>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</si>
  <si>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</si>
  <si>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</si>
  <si>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</si>
  <si>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</si>
  <si>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</si>
  <si>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</si>
  <si>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</si>
  <si>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</si>
  <si>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</si>
  <si>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</si>
  <si>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</si>
  <si>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</si>
  <si>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</si>
  <si>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</si>
  <si>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</si>
  <si>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</si>
  <si>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</si>
  <si>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</si>
  <si>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</si>
  <si>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</si>
  <si>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Інші витрачання (розшифрувати)</t>
  </si>
  <si>
    <t>Інші платежі (розшифрувати)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</si>
  <si>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</si>
  <si>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</si>
  <si>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</si>
  <si>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</si>
  <si>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</si>
  <si>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</si>
  <si>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</si>
  <si>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</si>
  <si>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</si>
  <si>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</si>
  <si>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</si>
  <si>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</si>
  <si>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</si>
  <si>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</si>
  <si>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</si>
  <si>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</si>
  <si>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</si>
  <si>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 xml:space="preserve">Надходження грошових коштів від фінансової діяльності  </t>
  </si>
  <si>
    <t>Надходження від власного капіталу</t>
  </si>
  <si>
    <t>Витрачання грошових коштів від фінансової діяльності</t>
  </si>
  <si>
    <t>Витрачання на викуп власних акцій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</si>
  <si>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</si>
  <si>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</si>
  <si>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</si>
  <si>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</si>
  <si>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</si>
  <si>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</si>
  <si>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</si>
  <si>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</si>
  <si>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члени правління</t>
  </si>
  <si>
    <t>8024</t>
  </si>
  <si>
    <t>8025</t>
  </si>
  <si>
    <t>8004</t>
  </si>
  <si>
    <t>8005</t>
  </si>
  <si>
    <t>Чистий рух грошових коштів за звітний період</t>
  </si>
  <si>
    <t xml:space="preserve">ФІНАНСОВИЙ ПЛАН </t>
  </si>
  <si>
    <t>Код</t>
  </si>
  <si>
    <t>керівник</t>
  </si>
  <si>
    <t>член наглядової ради</t>
  </si>
  <si>
    <t>член правління</t>
  </si>
  <si>
    <t>працівник</t>
  </si>
  <si>
    <t xml:space="preserve">керівник, усього, у тому числі: </t>
  </si>
  <si>
    <t>адміністративно-управлінський працівник</t>
  </si>
  <si>
    <t>Зобов’язання з податків, зборів та інших обов’язкових платежів, у тому числі:</t>
  </si>
  <si>
    <t>3156/1</t>
  </si>
  <si>
    <t>3156/2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</si>
  <si>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</si>
  <si>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</si>
  <si>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</si>
  <si>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Надходження від деривативів</t>
  </si>
  <si>
    <t>Середньомісячні витрати на оплату праці одного працівника (грн), усього, у тому числі: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</si>
  <si>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</si>
  <si>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</si>
  <si>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(найменування органу, яким погоджено фінансовий план)</t>
  </si>
  <si>
    <t xml:space="preserve">Суб'єкт управління </t>
  </si>
  <si>
    <t>М. П. (посада, прізвище, ім'я, по батькові, дата, підпис)</t>
  </si>
  <si>
    <t>(пункт 2)</t>
  </si>
  <si>
    <t xml:space="preserve">інші зобов’язання з податків і зборів (розшифрувати) 
 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</si>
  <si>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</si>
  <si>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 у тому числі:</t>
  </si>
  <si>
    <t>Витрати на оплату праці, тис. грн, у тому числі:</t>
  </si>
  <si>
    <t>Середньомісячні витрати на оплату праці одного працівника, грн, усього,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</si>
  <si>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</si>
  <si>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                                    у разі затвердження зазначити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</si>
  <si>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</si>
  <si>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</si>
  <si>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</si>
  <si>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 xml:space="preserve">інші виплати, передбачені законодавством </t>
  </si>
  <si>
    <t xml:space="preserve">      *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</si>
  <si>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</si>
  <si>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r>
      <t>Середня кількість працівників</t>
    </r>
    <r>
      <rPr>
        <sz val="14"/>
        <color indexed="8"/>
        <rFont val="Times New Roman"/>
        <family val="1"/>
        <charset val="204"/>
      </rPr>
      <t xml:space="preserve"> (штатних
працівників, зовнішніх сумісників та працівників,
які  працюють за цивільно-правовими договорами),
у тому числі:</t>
    </r>
  </si>
  <si>
    <t xml:space="preserve">Місцезнаходження </t>
  </si>
  <si>
    <r>
      <t xml:space="preserve">Телефон </t>
    </r>
    <r>
      <rPr>
        <b/>
        <sz val="14"/>
        <color indexed="8"/>
        <rFont val="Times New Roman"/>
        <family val="1"/>
        <charset val="204"/>
      </rPr>
      <t/>
    </r>
  </si>
  <si>
    <r>
      <t>Середньооблікова кількість штатних працівників</t>
    </r>
    <r>
      <rPr>
        <b/>
        <sz val="14"/>
        <color indexed="8"/>
        <rFont val="Times New Roman"/>
        <family val="1"/>
        <charset val="204"/>
      </rPr>
      <t xml:space="preserve"> </t>
    </r>
  </si>
  <si>
    <t xml:space="preserve">Прізвище та ініціали керівника  </t>
  </si>
  <si>
    <t xml:space="preserve">Організаційно-правова форма </t>
  </si>
  <si>
    <t xml:space="preserve">Вид економічної діяльності    </t>
  </si>
  <si>
    <t xml:space="preserve">Форма власності </t>
  </si>
  <si>
    <t xml:space="preserve">Галузь     </t>
  </si>
  <si>
    <t>Охорона здоров'я</t>
  </si>
  <si>
    <t>комунальне некомерційне підприємство</t>
  </si>
  <si>
    <t>військовий збір</t>
  </si>
  <si>
    <t xml:space="preserve">витрати на відрядження </t>
  </si>
  <si>
    <t>Підприємство</t>
  </si>
  <si>
    <t>м. Ніжин</t>
  </si>
  <si>
    <t>-</t>
  </si>
  <si>
    <t>Витрати на ПММ</t>
  </si>
  <si>
    <t>Витрати на опалення</t>
  </si>
  <si>
    <t>Інші комунальні послуги</t>
  </si>
  <si>
    <t>витрати на опалення та енергію</t>
  </si>
  <si>
    <t>(посада,  ім'я і прізвище керівника органу)</t>
  </si>
  <si>
    <t xml:space="preserve">комунальна </t>
  </si>
  <si>
    <t>Плановий  рік (усього)</t>
  </si>
  <si>
    <r>
      <t xml:space="preserve">  ___________В.о. директора_</t>
    </r>
    <r>
      <rPr>
        <sz val="14"/>
        <rFont val="Times New Roman"/>
        <family val="1"/>
        <charset val="204"/>
      </rPr>
      <t xml:space="preserve"> </t>
    </r>
  </si>
  <si>
    <t xml:space="preserve">                             В.о._директора____</t>
  </si>
  <si>
    <t>В.о. Директора</t>
  </si>
  <si>
    <r>
      <t xml:space="preserve">                             В.о. директора</t>
    </r>
    <r>
      <rPr>
        <sz val="14"/>
        <rFont val="Times New Roman"/>
        <family val="1"/>
        <charset val="204"/>
      </rPr>
      <t>_</t>
    </r>
  </si>
  <si>
    <t>Придбання обладнання і предметів  довгострокового користування</t>
  </si>
  <si>
    <t xml:space="preserve"> (    ) </t>
  </si>
  <si>
    <t>відшкодування вартості пільгового зубопротезування та лікування  пільговим категоріям.(Програма "Турбота")</t>
  </si>
  <si>
    <t>податок на доходи фізичних осіб (25%)</t>
  </si>
  <si>
    <t>нетипові операційні витрати  (витрати на виконання  програми "Турбота")</t>
  </si>
  <si>
    <t>В.о.директора</t>
  </si>
  <si>
    <t xml:space="preserve">                                                                                                                                                     Ніжинської міської   ради Чернігівської області </t>
  </si>
  <si>
    <t>86.23</t>
  </si>
  <si>
    <t>Ніжинська міська рада</t>
  </si>
  <si>
    <t>Стоматологічна практика</t>
  </si>
  <si>
    <t>16600, Чернігівська обл, місто Ніжин , вулиця Батюка, будинок 7</t>
  </si>
  <si>
    <t>(04631) 7-30-10</t>
  </si>
  <si>
    <t>Стоматологічна  допомога  83.26</t>
  </si>
  <si>
    <t>Начальник відділу економіки та інвестиційної діяльності виконавчого комітету Ніжинської міської ради Чернігівської області</t>
  </si>
  <si>
    <t>ПЕРЕВІРИВ:</t>
  </si>
  <si>
    <t>___________________________  Л.М.Стусь</t>
  </si>
  <si>
    <t xml:space="preserve">  Виконавчий комітет Ніжинської міської ради Чернігівської області</t>
  </si>
  <si>
    <t>Начальник  сектору  економічного аналізу відділу економіки та інвестиційної діяльності виконавчого комітету Ніжинської міської ради Чернігівської області</t>
  </si>
  <si>
    <t>на    2021     рік</t>
  </si>
  <si>
    <t>до фінансового плану на 2021 рік</t>
  </si>
  <si>
    <t>Фінансовий план 2020 року зі змінами</t>
  </si>
  <si>
    <t>О.Б.Ігнатюк</t>
  </si>
  <si>
    <t>План 2020 року зі змінами</t>
  </si>
  <si>
    <t>преміювання,</t>
  </si>
  <si>
    <t>Цільове фінансування (фінансова підтримка  місцевого бюджету - 1857,3тис.грн., Інформаційна програма -31,5 тис.грн.)</t>
  </si>
  <si>
    <t xml:space="preserve">Інші надходження (місцевий бюджет -3210) </t>
  </si>
  <si>
    <t>Інші платежі (придбання обладнання)</t>
  </si>
  <si>
    <t>навчання з видачею сертифікатів -4,0 , інформатизація-31,5, пільгова пенсія-16,8</t>
  </si>
  <si>
    <t>інші податки, збори та платежі (військовий збір  1,5%)</t>
  </si>
  <si>
    <t xml:space="preserve">нетипові операційні доходи  </t>
  </si>
  <si>
    <t>інші операційні доходи (цільове фінансування  )</t>
  </si>
  <si>
    <t>о.Б.Ігнатюк</t>
  </si>
  <si>
    <t>інші адміністративні витрати (бланки, канцтовари, послуги ,підписка періодики  , відрядні.)</t>
  </si>
  <si>
    <t>Інші витрати (розшифрувати )</t>
  </si>
  <si>
    <t>канц.товари,підписка періодики,ремонт та заправка катриджів,поточний ремонт фасаду поліклініки</t>
  </si>
  <si>
    <t>інші витрати (поточний ремонт фасаду поліклініки ,інформатизація, послуги невідомчої охорони,пільгова пенсія)</t>
  </si>
  <si>
    <t>Ф.І Вовченко</t>
  </si>
  <si>
    <t>Комунальне некомерційне підприємство "Ніжинська міська стоматологічна поліклініка"</t>
  </si>
  <si>
    <t>Фінансовий план
2020 року зі змінами</t>
  </si>
  <si>
    <t>Плановий показник 2020 року зі змінами</t>
  </si>
  <si>
    <t>Фактичний показник поточного року за останній звітний період  на 01.10.2020р.</t>
  </si>
  <si>
    <t>Ігнатюк Олксандр Борисович</t>
  </si>
  <si>
    <t>Плановий 2021  рік</t>
  </si>
  <si>
    <t>програма Турбота,інформатизація)</t>
  </si>
  <si>
    <t xml:space="preserve">Інші надходження (інші джерела власних надходжень,) </t>
  </si>
  <si>
    <t xml:space="preserve">  М. П. (дата, підпис)                       "____"                   2020 року          </t>
  </si>
  <si>
    <t>І.В.Грозенко</t>
  </si>
  <si>
    <t>Виконавчим комітетом  Ніжинської міської ради Чернігівської ради</t>
  </si>
  <si>
    <t>_______________________________</t>
  </si>
  <si>
    <t>____________________</t>
  </si>
  <si>
    <t xml:space="preserve">                                ___________________________                       Т.М.Гавриш</t>
  </si>
  <si>
    <t xml:space="preserve">                              ___________________________                       Л.В.Писаренко</t>
  </si>
  <si>
    <t xml:space="preserve">                                 __________________________                  А.М.Кушніренко</t>
  </si>
  <si>
    <t>Перший заступник міського голови з питань діяльності виконавчих органів ради Ніжинської міської ради Чернігівської області</t>
  </si>
  <si>
    <t>Заступник міського голови з питань діяльності  виконавчих органів ради  Ніжинської міської ради Чернігівської області</t>
  </si>
  <si>
    <t xml:space="preserve">  Начальник  фінансового управління   Ніжинської міської ради Чернігівської області</t>
  </si>
  <si>
    <t>Начальник УЖКГта Б</t>
  </si>
</sst>
</file>

<file path=xl/styles.xml><?xml version="1.0" encoding="utf-8"?>
<styleSheet xmlns="http://schemas.openxmlformats.org/spreadsheetml/2006/main">
  <numFmts count="19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  <numFmt numFmtId="180" formatCode="#,##0;\(#,##0\)"/>
    <numFmt numFmtId="181" formatCode="#,##0.00\ _₴"/>
    <numFmt numFmtId="182" formatCode="#,##0\ _₴"/>
  </numFmts>
  <fonts count="8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3"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3" fillId="2" borderId="0" applyNumberFormat="0" applyBorder="0" applyAlignment="0" applyProtection="0"/>
    <xf numFmtId="0" fontId="1" fillId="2" borderId="0" applyNumberFormat="0" applyBorder="0" applyAlignment="0" applyProtection="0"/>
    <xf numFmtId="0" fontId="33" fillId="3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1" fillId="4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6" borderId="0" applyNumberFormat="0" applyBorder="0" applyAlignment="0" applyProtection="0"/>
    <xf numFmtId="0" fontId="1" fillId="6" borderId="0" applyNumberFormat="0" applyBorder="0" applyAlignment="0" applyProtection="0"/>
    <xf numFmtId="0" fontId="3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4" fillId="12" borderId="0" applyNumberFormat="0" applyBorder="0" applyAlignment="0" applyProtection="0"/>
    <xf numFmtId="0" fontId="16" fillId="12" borderId="0" applyNumberFormat="0" applyBorder="0" applyAlignment="0" applyProtection="0"/>
    <xf numFmtId="0" fontId="34" fillId="9" borderId="0" applyNumberFormat="0" applyBorder="0" applyAlignment="0" applyProtection="0"/>
    <xf numFmtId="0" fontId="16" fillId="9" borderId="0" applyNumberFormat="0" applyBorder="0" applyAlignment="0" applyProtection="0"/>
    <xf numFmtId="0" fontId="34" fillId="10" borderId="0" applyNumberFormat="0" applyBorder="0" applyAlignment="0" applyProtection="0"/>
    <xf numFmtId="0" fontId="16" fillId="10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7" fillId="3" borderId="0" applyNumberFormat="0" applyBorder="0" applyAlignment="0" applyProtection="0"/>
    <xf numFmtId="0" fontId="19" fillId="20" borderId="1" applyNumberFormat="0" applyAlignment="0" applyProtection="0"/>
    <xf numFmtId="0" fontId="24" fillId="21" borderId="2" applyNumberFormat="0" applyAlignment="0" applyProtection="0"/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168" fontId="13" fillId="0" borderId="0" applyFont="0" applyFill="0" applyBorder="0" applyAlignment="0" applyProtection="0"/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0" fontId="28" fillId="0" borderId="0" applyNumberFormat="0" applyFill="0" applyBorder="0" applyAlignment="0" applyProtection="0"/>
    <xf numFmtId="171" fontId="36" fillId="0" borderId="0" applyAlignment="0">
      <alignment wrapText="1"/>
    </xf>
    <xf numFmtId="0" fontId="31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8" fillId="22" borderId="7">
      <alignment horizontal="left" vertical="center"/>
      <protection locked="0"/>
    </xf>
    <xf numFmtId="49" fontId="38" fillId="22" borderId="7">
      <alignment horizontal="left" vertical="center"/>
    </xf>
    <xf numFmtId="4" fontId="38" fillId="22" borderId="7">
      <alignment horizontal="right" vertical="center"/>
      <protection locked="0"/>
    </xf>
    <xf numFmtId="4" fontId="38" fillId="22" borderId="7">
      <alignment horizontal="right" vertical="center"/>
    </xf>
    <xf numFmtId="4" fontId="39" fillId="22" borderId="7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5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5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" fontId="43" fillId="22" borderId="3">
      <alignment horizontal="right" vertical="center"/>
      <protection locked="0"/>
    </xf>
    <xf numFmtId="4" fontId="43" fillId="22" borderId="3">
      <alignment horizontal="right" vertical="center"/>
    </xf>
    <xf numFmtId="4" fontId="45" fillId="22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" fontId="47" fillId="0" borderId="3">
      <alignment horizontal="right" vertical="center"/>
      <protection locked="0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" fontId="48" fillId="0" borderId="3">
      <alignment horizontal="right" vertical="center"/>
      <protection locked="0"/>
    </xf>
    <xf numFmtId="4" fontId="48" fillId="0" borderId="3">
      <alignment horizontal="right" vertical="center"/>
    </xf>
    <xf numFmtId="49" fontId="46" fillId="0" borderId="3">
      <alignment horizontal="left" vertical="center"/>
      <protection locked="0"/>
    </xf>
    <xf numFmtId="49" fontId="47" fillId="0" borderId="3">
      <alignment horizontal="left" vertical="center"/>
      <protection locked="0"/>
    </xf>
    <xf numFmtId="4" fontId="46" fillId="0" borderId="3">
      <alignment horizontal="right" vertical="center"/>
      <protection locked="0"/>
    </xf>
    <xf numFmtId="0" fontId="29" fillId="0" borderId="8" applyNumberFormat="0" applyFill="0" applyAlignment="0" applyProtection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0" fillId="26" borderId="3">
      <alignment horizontal="right" vertical="center"/>
      <protection locked="0"/>
    </xf>
    <xf numFmtId="4" fontId="50" fillId="27" borderId="3">
      <alignment horizontal="right" vertical="center"/>
      <protection locked="0"/>
    </xf>
    <xf numFmtId="4" fontId="50" fillId="28" borderId="3">
      <alignment horizontal="right" vertical="center"/>
      <protection locked="0"/>
    </xf>
    <xf numFmtId="0" fontId="18" fillId="20" borderId="10" applyNumberFormat="0" applyAlignment="0" applyProtection="0"/>
    <xf numFmtId="49" fontId="35" fillId="0" borderId="3">
      <alignment horizontal="left" vertical="center" wrapText="1"/>
      <protection locked="0"/>
    </xf>
    <xf numFmtId="49" fontId="35" fillId="0" borderId="3">
      <alignment horizontal="left" vertical="center" wrapText="1"/>
      <protection locked="0"/>
    </xf>
    <xf numFmtId="0" fontId="25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16" fillId="16" borderId="0" applyNumberFormat="0" applyBorder="0" applyAlignment="0" applyProtection="0"/>
    <xf numFmtId="0" fontId="34" fillId="17" borderId="0" applyNumberFormat="0" applyBorder="0" applyAlignment="0" applyProtection="0"/>
    <xf numFmtId="0" fontId="16" fillId="17" borderId="0" applyNumberFormat="0" applyBorder="0" applyAlignment="0" applyProtection="0"/>
    <xf numFmtId="0" fontId="34" fillId="18" borderId="0" applyNumberFormat="0" applyBorder="0" applyAlignment="0" applyProtection="0"/>
    <xf numFmtId="0" fontId="16" fillId="18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9" borderId="0" applyNumberFormat="0" applyBorder="0" applyAlignment="0" applyProtection="0"/>
    <xf numFmtId="0" fontId="16" fillId="19" borderId="0" applyNumberFormat="0" applyBorder="0" applyAlignment="0" applyProtection="0"/>
    <xf numFmtId="0" fontId="51" fillId="7" borderId="1" applyNumberFormat="0" applyAlignment="0" applyProtection="0"/>
    <xf numFmtId="0" fontId="17" fillId="7" borderId="1" applyNumberFormat="0" applyAlignment="0" applyProtection="0"/>
    <xf numFmtId="0" fontId="52" fillId="20" borderId="10" applyNumberFormat="0" applyAlignment="0" applyProtection="0"/>
    <xf numFmtId="0" fontId="18" fillId="20" borderId="10" applyNumberFormat="0" applyAlignment="0" applyProtection="0"/>
    <xf numFmtId="0" fontId="53" fillId="20" borderId="1" applyNumberFormat="0" applyAlignment="0" applyProtection="0"/>
    <xf numFmtId="0" fontId="19" fillId="20" borderId="1" applyNumberFormat="0" applyAlignment="0" applyProtection="0"/>
    <xf numFmtId="172" fontId="13" fillId="0" borderId="0" applyFont="0" applyFill="0" applyBorder="0" applyAlignment="0" applyProtection="0"/>
    <xf numFmtId="0" fontId="54" fillId="0" borderId="4" applyNumberFormat="0" applyFill="0" applyAlignment="0" applyProtection="0"/>
    <xf numFmtId="0" fontId="20" fillId="0" borderId="4" applyNumberFormat="0" applyFill="0" applyAlignment="0" applyProtection="0"/>
    <xf numFmtId="0" fontId="55" fillId="0" borderId="5" applyNumberFormat="0" applyFill="0" applyAlignment="0" applyProtection="0"/>
    <xf numFmtId="0" fontId="21" fillId="0" borderId="5" applyNumberFormat="0" applyFill="0" applyAlignment="0" applyProtection="0"/>
    <xf numFmtId="0" fontId="56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23" fillId="0" borderId="11" applyNumberFormat="0" applyFill="0" applyAlignment="0" applyProtection="0"/>
    <xf numFmtId="0" fontId="58" fillId="21" borderId="2" applyNumberFormat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3" borderId="0" applyNumberFormat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1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1" fillId="0" borderId="0"/>
    <xf numFmtId="0" fontId="82" fillId="0" borderId="0"/>
    <xf numFmtId="0" fontId="13" fillId="0" borderId="0"/>
    <xf numFmtId="0" fontId="2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60" fillId="3" borderId="0" applyNumberFormat="0" applyBorder="0" applyAlignment="0" applyProtection="0"/>
    <xf numFmtId="0" fontId="27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2" fillId="25" borderId="9" applyNumberFormat="0" applyFont="0" applyAlignment="0" applyProtection="0"/>
    <xf numFmtId="0" fontId="13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8" applyNumberFormat="0" applyFill="0" applyAlignment="0" applyProtection="0"/>
    <xf numFmtId="0" fontId="29" fillId="0" borderId="8" applyNumberFormat="0" applyFill="0" applyAlignment="0" applyProtection="0"/>
    <xf numFmtId="0" fontId="3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3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7" fillId="4" borderId="0" applyNumberFormat="0" applyBorder="0" applyAlignment="0" applyProtection="0"/>
    <xf numFmtId="0" fontId="31" fillId="4" borderId="0" applyNumberFormat="0" applyBorder="0" applyAlignment="0" applyProtection="0"/>
    <xf numFmtId="176" fontId="68" fillId="22" borderId="12" applyFill="0" applyBorder="0">
      <alignment horizontal="center" vertical="center" wrapText="1"/>
      <protection locked="0"/>
    </xf>
    <xf numFmtId="171" fontId="69" fillId="0" borderId="0">
      <alignment wrapText="1"/>
    </xf>
    <xf numFmtId="171" fontId="36" fillId="0" borderId="0">
      <alignment wrapText="1"/>
    </xf>
  </cellStyleXfs>
  <cellXfs count="427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2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5" fillId="0" borderId="0" xfId="245" applyFont="1" applyFill="1"/>
    <xf numFmtId="0" fontId="6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shrinkToFit="1"/>
    </xf>
    <xf numFmtId="0" fontId="10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6" xfId="0" quotePrefix="1" applyFont="1" applyFill="1" applyBorder="1" applyAlignment="1">
      <alignment horizontal="center" vertical="center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245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26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179" fontId="4" fillId="30" borderId="3" xfId="0" applyNumberFormat="1" applyFont="1" applyFill="1" applyBorder="1" applyAlignment="1">
      <alignment horizontal="center" vertical="center" wrapText="1"/>
    </xf>
    <xf numFmtId="169" fontId="5" fillId="30" borderId="3" xfId="237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180" fontId="5" fillId="0" borderId="3" xfId="22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4" fillId="26" borderId="14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0" fontId="5" fillId="22" borderId="3" xfId="0" quotePrefix="1" applyFont="1" applyFill="1" applyBorder="1" applyAlignment="1">
      <alignment horizontal="center" vertical="center"/>
    </xf>
    <xf numFmtId="0" fontId="5" fillId="22" borderId="3" xfId="0" applyFont="1" applyFill="1" applyBorder="1" applyAlignment="1">
      <alignment horizontal="center" vertical="center"/>
    </xf>
    <xf numFmtId="0" fontId="5" fillId="22" borderId="16" xfId="0" quotePrefix="1" applyFont="1" applyFill="1" applyBorder="1" applyAlignment="1">
      <alignment horizontal="center" vertical="center"/>
    </xf>
    <xf numFmtId="0" fontId="5" fillId="22" borderId="3" xfId="245" applyFont="1" applyFill="1" applyBorder="1" applyAlignment="1">
      <alignment horizontal="center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169" fontId="5" fillId="22" borderId="3" xfId="237" applyNumberFormat="1" applyFont="1" applyFill="1" applyBorder="1" applyAlignment="1">
      <alignment horizontal="center" vertical="center" wrapText="1"/>
    </xf>
    <xf numFmtId="173" fontId="4" fillId="22" borderId="3" xfId="0" applyNumberFormat="1" applyFont="1" applyFill="1" applyBorder="1" applyAlignment="1">
      <alignment horizontal="center" vertical="center" wrapText="1"/>
    </xf>
    <xf numFmtId="173" fontId="5" fillId="22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vertical="center"/>
    </xf>
    <xf numFmtId="0" fontId="74" fillId="0" borderId="0" xfId="0" applyFont="1" applyFill="1" applyBorder="1" applyAlignment="1">
      <alignment horizontal="right" vertical="center"/>
    </xf>
    <xf numFmtId="0" fontId="74" fillId="0" borderId="0" xfId="0" applyFont="1" applyFill="1" applyBorder="1" applyAlignment="1">
      <alignment horizontal="center" vertical="center"/>
    </xf>
    <xf numFmtId="0" fontId="74" fillId="0" borderId="13" xfId="0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left" vertical="center"/>
    </xf>
    <xf numFmtId="0" fontId="74" fillId="0" borderId="0" xfId="0" applyFont="1" applyFill="1" applyAlignment="1">
      <alignment horizontal="left" vertical="center"/>
    </xf>
    <xf numFmtId="0" fontId="74" fillId="0" borderId="0" xfId="0" applyFont="1" applyFill="1" applyAlignment="1">
      <alignment horizontal="center" vertical="center"/>
    </xf>
    <xf numFmtId="0" fontId="74" fillId="0" borderId="17" xfId="0" applyFont="1" applyFill="1" applyBorder="1" applyAlignment="1">
      <alignment horizontal="left" vertical="center"/>
    </xf>
    <xf numFmtId="0" fontId="74" fillId="0" borderId="0" xfId="0" applyFont="1" applyFill="1" applyAlignment="1">
      <alignment vertical="center"/>
    </xf>
    <xf numFmtId="0" fontId="74" fillId="0" borderId="14" xfId="0" applyFont="1" applyFill="1" applyBorder="1" applyAlignment="1">
      <alignment vertical="center"/>
    </xf>
    <xf numFmtId="0" fontId="74" fillId="0" borderId="18" xfId="0" applyFont="1" applyFill="1" applyBorder="1" applyAlignment="1">
      <alignment vertical="center"/>
    </xf>
    <xf numFmtId="0" fontId="74" fillId="0" borderId="19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vertical="center" wrapText="1"/>
    </xf>
    <xf numFmtId="0" fontId="74" fillId="0" borderId="19" xfId="0" applyFont="1" applyFill="1" applyBorder="1" applyAlignment="1">
      <alignment vertical="center" wrapText="1"/>
    </xf>
    <xf numFmtId="0" fontId="74" fillId="0" borderId="3" xfId="0" applyFont="1" applyFill="1" applyBorder="1" applyAlignment="1">
      <alignment vertical="center"/>
    </xf>
    <xf numFmtId="0" fontId="74" fillId="0" borderId="20" xfId="0" applyFont="1" applyFill="1" applyBorder="1" applyAlignment="1">
      <alignment vertical="center" wrapText="1"/>
    </xf>
    <xf numFmtId="0" fontId="74" fillId="0" borderId="16" xfId="0" applyFont="1" applyFill="1" applyBorder="1" applyAlignment="1">
      <alignment vertical="center"/>
    </xf>
    <xf numFmtId="0" fontId="77" fillId="0" borderId="0" xfId="0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29" borderId="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181" fontId="4" fillId="29" borderId="3" xfId="0" applyNumberFormat="1" applyFont="1" applyFill="1" applyBorder="1" applyAlignment="1">
      <alignment horizontal="center" vertical="center" wrapText="1"/>
    </xf>
    <xf numFmtId="173" fontId="78" fillId="0" borderId="3" xfId="0" applyNumberFormat="1" applyFont="1" applyFill="1" applyBorder="1" applyAlignment="1">
      <alignment horizontal="center" vertical="center" wrapText="1"/>
    </xf>
    <xf numFmtId="173" fontId="78" fillId="22" borderId="3" xfId="0" applyNumberFormat="1" applyFont="1" applyFill="1" applyBorder="1" applyAlignment="1">
      <alignment horizontal="center" vertical="center" wrapText="1"/>
    </xf>
    <xf numFmtId="173" fontId="78" fillId="29" borderId="3" xfId="0" applyNumberFormat="1" applyFont="1" applyFill="1" applyBorder="1" applyAlignment="1">
      <alignment horizontal="center" vertical="center" wrapText="1"/>
    </xf>
    <xf numFmtId="178" fontId="78" fillId="0" borderId="3" xfId="0" applyNumberFormat="1" applyFont="1" applyFill="1" applyBorder="1" applyAlignment="1">
      <alignment horizontal="center" vertical="center" wrapText="1"/>
    </xf>
    <xf numFmtId="177" fontId="78" fillId="0" borderId="3" xfId="0" applyNumberFormat="1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173" fontId="5" fillId="31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right" vertical="center" wrapText="1"/>
    </xf>
    <xf numFmtId="169" fontId="5" fillId="22" borderId="3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left" vertical="center" wrapText="1"/>
    </xf>
    <xf numFmtId="0" fontId="78" fillId="0" borderId="3" xfId="0" applyFont="1" applyFill="1" applyBorder="1" applyAlignment="1">
      <alignment horizontal="center" vertical="center"/>
    </xf>
    <xf numFmtId="0" fontId="78" fillId="0" borderId="3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0" fontId="79" fillId="0" borderId="0" xfId="0" applyFont="1" applyFill="1" applyBorder="1" applyAlignment="1">
      <alignment horizontal="left" vertical="center"/>
    </xf>
    <xf numFmtId="0" fontId="70" fillId="0" borderId="0" xfId="0" applyFont="1" applyFill="1" applyBorder="1" applyAlignment="1">
      <alignment horizontal="left" vertical="center"/>
    </xf>
    <xf numFmtId="173" fontId="5" fillId="0" borderId="3" xfId="0" applyNumberFormat="1" applyFont="1" applyFill="1" applyBorder="1" applyAlignment="1">
      <alignment horizontal="left" vertical="center" wrapText="1"/>
    </xf>
    <xf numFmtId="1" fontId="5" fillId="22" borderId="3" xfId="0" applyNumberFormat="1" applyFont="1" applyFill="1" applyBorder="1" applyAlignment="1">
      <alignment horizontal="right" vertical="center" wrapText="1"/>
    </xf>
    <xf numFmtId="182" fontId="5" fillId="29" borderId="3" xfId="0" applyNumberFormat="1" applyFont="1" applyFill="1" applyBorder="1" applyAlignment="1">
      <alignment horizontal="center" vertical="center" wrapText="1"/>
    </xf>
    <xf numFmtId="1" fontId="5" fillId="27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5" fillId="29" borderId="3" xfId="0" applyNumberFormat="1" applyFont="1" applyFill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1" fontId="5" fillId="31" borderId="3" xfId="0" applyNumberFormat="1" applyFont="1" applyFill="1" applyBorder="1" applyAlignment="1">
      <alignment horizontal="center" vertical="center" wrapText="1"/>
    </xf>
    <xf numFmtId="180" fontId="81" fillId="0" borderId="3" xfId="228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left" vertical="center" wrapText="1"/>
    </xf>
    <xf numFmtId="180" fontId="70" fillId="0" borderId="3" xfId="228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left" vertical="center"/>
    </xf>
    <xf numFmtId="0" fontId="74" fillId="0" borderId="0" xfId="0" applyFont="1" applyFill="1" applyBorder="1" applyAlignment="1">
      <alignment horizontal="left" vertical="center" wrapText="1"/>
    </xf>
    <xf numFmtId="0" fontId="74" fillId="0" borderId="0" xfId="0" applyFont="1" applyFill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vertical="center"/>
    </xf>
    <xf numFmtId="0" fontId="74" fillId="0" borderId="0" xfId="0" applyFont="1" applyFill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/>
    </xf>
    <xf numFmtId="0" fontId="70" fillId="0" borderId="0" xfId="0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70" fillId="0" borderId="13" xfId="0" applyFont="1" applyFill="1" applyBorder="1" applyAlignment="1">
      <alignment vertical="center" wrapText="1"/>
    </xf>
    <xf numFmtId="0" fontId="76" fillId="0" borderId="13" xfId="0" applyFont="1" applyFill="1" applyBorder="1" applyAlignment="1">
      <alignment vertical="center" wrapText="1"/>
    </xf>
    <xf numFmtId="0" fontId="79" fillId="0" borderId="0" xfId="0" applyFont="1" applyFill="1" applyBorder="1" applyAlignment="1">
      <alignment horizontal="left" vertical="center"/>
    </xf>
    <xf numFmtId="0" fontId="74" fillId="0" borderId="14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horizontal="left" vertical="center" wrapText="1"/>
    </xf>
    <xf numFmtId="0" fontId="74" fillId="0" borderId="19" xfId="0" applyFont="1" applyFill="1" applyBorder="1" applyAlignment="1">
      <alignment horizontal="left" vertical="center" wrapText="1"/>
    </xf>
    <xf numFmtId="0" fontId="74" fillId="0" borderId="18" xfId="0" applyFont="1" applyFill="1" applyBorder="1" applyAlignment="1">
      <alignment horizontal="center" vertical="center" wrapText="1"/>
    </xf>
    <xf numFmtId="0" fontId="74" fillId="0" borderId="19" xfId="0" applyFont="1" applyFill="1" applyBorder="1" applyAlignment="1">
      <alignment horizontal="center" vertical="center" wrapText="1"/>
    </xf>
    <xf numFmtId="0" fontId="74" fillId="0" borderId="13" xfId="0" applyFont="1" applyFill="1" applyBorder="1" applyAlignment="1">
      <alignment horizontal="left" vertical="center" wrapText="1"/>
    </xf>
    <xf numFmtId="0" fontId="74" fillId="0" borderId="0" xfId="0" applyFont="1" applyFill="1" applyBorder="1" applyAlignment="1">
      <alignment horizontal="center" vertical="center"/>
    </xf>
    <xf numFmtId="0" fontId="76" fillId="0" borderId="18" xfId="0" applyFont="1" applyFill="1" applyBorder="1" applyAlignment="1">
      <alignment horizontal="left" vertical="center" wrapText="1"/>
    </xf>
    <xf numFmtId="0" fontId="76" fillId="0" borderId="1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170" fontId="5" fillId="0" borderId="0" xfId="0" quotePrefix="1" applyNumberFormat="1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 applyProtection="1">
      <alignment horizontal="center"/>
      <protection locked="0"/>
    </xf>
    <xf numFmtId="0" fontId="4" fillId="0" borderId="18" xfId="0" applyFont="1" applyFill="1" applyBorder="1" applyAlignment="1" applyProtection="1">
      <alignment horizontal="center"/>
      <protection locked="0"/>
    </xf>
    <xf numFmtId="0" fontId="4" fillId="0" borderId="19" xfId="0" applyFont="1" applyFill="1" applyBorder="1" applyAlignment="1" applyProtection="1">
      <alignment horizontal="center"/>
      <protection locked="0"/>
    </xf>
    <xf numFmtId="0" fontId="5" fillId="0" borderId="1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170" fontId="5" fillId="0" borderId="0" xfId="0" quotePrefix="1" applyNumberFormat="1" applyFont="1" applyFill="1" applyBorder="1" applyAlignment="1">
      <alignment horizontal="left" vertical="center" wrapText="1"/>
    </xf>
    <xf numFmtId="0" fontId="72" fillId="0" borderId="0" xfId="0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173" fontId="5" fillId="0" borderId="14" xfId="0" applyNumberFormat="1" applyFont="1" applyFill="1" applyBorder="1" applyAlignment="1">
      <alignment horizontal="center" vertical="center" wrapText="1"/>
    </xf>
    <xf numFmtId="173" fontId="5" fillId="0" borderId="18" xfId="0" applyNumberFormat="1" applyFont="1" applyFill="1" applyBorder="1" applyAlignment="1">
      <alignment horizontal="center" vertical="center" wrapText="1"/>
    </xf>
    <xf numFmtId="173" fontId="5" fillId="0" borderId="19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6" xfId="237" applyNumberFormat="1" applyFont="1" applyFill="1" applyBorder="1" applyAlignment="1">
      <alignment horizontal="center" vertical="center" wrapText="1"/>
    </xf>
    <xf numFmtId="0" fontId="5" fillId="0" borderId="15" xfId="237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 wrapText="1"/>
    </xf>
    <xf numFmtId="1" fontId="4" fillId="29" borderId="14" xfId="0" applyNumberFormat="1" applyFont="1" applyFill="1" applyBorder="1" applyAlignment="1">
      <alignment horizontal="right" vertical="center" wrapText="1"/>
    </xf>
    <xf numFmtId="1" fontId="4" fillId="29" borderId="19" xfId="0" applyNumberFormat="1" applyFont="1" applyFill="1" applyBorder="1" applyAlignment="1">
      <alignment horizontal="righ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9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178" fontId="4" fillId="0" borderId="19" xfId="0" applyNumberFormat="1" applyFont="1" applyFill="1" applyBorder="1" applyAlignment="1">
      <alignment horizontal="center" vertical="center" wrapText="1"/>
    </xf>
    <xf numFmtId="0" fontId="75" fillId="0" borderId="14" xfId="0" applyFont="1" applyFill="1" applyBorder="1" applyAlignment="1">
      <alignment horizontal="left" vertical="center" wrapText="1"/>
    </xf>
    <xf numFmtId="0" fontId="75" fillId="0" borderId="18" xfId="0" applyFont="1" applyFill="1" applyBorder="1" applyAlignment="1">
      <alignment horizontal="left" vertical="center" wrapText="1"/>
    </xf>
    <xf numFmtId="0" fontId="75" fillId="0" borderId="19" xfId="0" applyFont="1" applyFill="1" applyBorder="1" applyAlignment="1">
      <alignment horizontal="left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  <xf numFmtId="178" fontId="4" fillId="29" borderId="19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9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177" fontId="4" fillId="29" borderId="14" xfId="0" applyNumberFormat="1" applyFont="1" applyFill="1" applyBorder="1" applyAlignment="1">
      <alignment horizontal="center" vertical="center" wrapText="1"/>
    </xf>
    <xf numFmtId="177" fontId="4" fillId="29" borderId="19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9" xfId="0" applyNumberFormat="1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1" fontId="5" fillId="0" borderId="14" xfId="0" applyNumberFormat="1" applyFont="1" applyFill="1" applyBorder="1" applyAlignment="1">
      <alignment horizontal="right" vertical="center" wrapText="1"/>
    </xf>
    <xf numFmtId="1" fontId="5" fillId="0" borderId="19" xfId="0" applyNumberFormat="1" applyFont="1" applyFill="1" applyBorder="1" applyAlignment="1">
      <alignment horizontal="right" vertical="center" wrapText="1"/>
    </xf>
    <xf numFmtId="177" fontId="5" fillId="0" borderId="14" xfId="0" applyNumberFormat="1" applyFont="1" applyFill="1" applyBorder="1" applyAlignment="1">
      <alignment horizontal="center" vertical="center" wrapText="1"/>
    </xf>
    <xf numFmtId="177" fontId="5" fillId="0" borderId="19" xfId="0" applyNumberFormat="1" applyFont="1" applyFill="1" applyBorder="1" applyAlignment="1">
      <alignment horizontal="center" vertical="center" wrapText="1"/>
    </xf>
    <xf numFmtId="177" fontId="4" fillId="0" borderId="14" xfId="0" applyNumberFormat="1" applyFont="1" applyFill="1" applyBorder="1" applyAlignment="1">
      <alignment horizontal="center" vertical="center" wrapText="1"/>
    </xf>
    <xf numFmtId="177" fontId="4" fillId="0" borderId="19" xfId="0" applyNumberFormat="1" applyFont="1" applyFill="1" applyBorder="1" applyAlignment="1">
      <alignment horizontal="center" vertical="center" wrapText="1"/>
    </xf>
    <xf numFmtId="174" fontId="5" fillId="29" borderId="14" xfId="0" applyNumberFormat="1" applyFont="1" applyFill="1" applyBorder="1" applyAlignment="1">
      <alignment horizontal="center" vertical="center" wrapText="1"/>
    </xf>
    <xf numFmtId="174" fontId="5" fillId="29" borderId="19" xfId="0" applyNumberFormat="1" applyFont="1" applyFill="1" applyBorder="1" applyAlignment="1">
      <alignment horizontal="center" vertical="center" wrapText="1"/>
    </xf>
    <xf numFmtId="178" fontId="6" fillId="0" borderId="14" xfId="0" applyNumberFormat="1" applyFont="1" applyFill="1" applyBorder="1" applyAlignment="1">
      <alignment horizontal="center" vertical="center" wrapText="1"/>
    </xf>
    <xf numFmtId="178" fontId="6" fillId="0" borderId="19" xfId="0" applyNumberFormat="1" applyFont="1" applyFill="1" applyBorder="1" applyAlignment="1">
      <alignment horizontal="center" vertical="center" wrapText="1"/>
    </xf>
    <xf numFmtId="174" fontId="6" fillId="0" borderId="14" xfId="0" applyNumberFormat="1" applyFont="1" applyFill="1" applyBorder="1" applyAlignment="1">
      <alignment horizontal="center" vertical="center" wrapText="1"/>
    </xf>
    <xf numFmtId="174" fontId="6" fillId="0" borderId="19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8" xfId="0" applyNumberFormat="1" applyFont="1" applyFill="1" applyBorder="1" applyAlignment="1">
      <alignment horizontal="left" vertical="center" wrapText="1"/>
    </xf>
    <xf numFmtId="49" fontId="5" fillId="0" borderId="19" xfId="0" applyNumberFormat="1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left" vertical="center" wrapText="1"/>
    </xf>
    <xf numFmtId="49" fontId="6" fillId="0" borderId="18" xfId="0" applyNumberFormat="1" applyFont="1" applyFill="1" applyBorder="1" applyAlignment="1">
      <alignment horizontal="left" vertical="center" wrapText="1"/>
    </xf>
    <xf numFmtId="49" fontId="6" fillId="0" borderId="19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9" xfId="0" applyNumberFormat="1" applyFont="1" applyFill="1" applyBorder="1" applyAlignment="1">
      <alignment horizontal="center" vertical="center" wrapText="1"/>
    </xf>
    <xf numFmtId="178" fontId="5" fillId="0" borderId="18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" fillId="0" borderId="14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8" xfId="0" applyNumberFormat="1" applyFont="1" applyFill="1" applyBorder="1" applyAlignment="1">
      <alignment horizontal="left" vertical="center" wrapText="1"/>
    </xf>
    <xf numFmtId="3" fontId="4" fillId="0" borderId="19" xfId="0" applyNumberFormat="1" applyFont="1" applyFill="1" applyBorder="1" applyAlignment="1">
      <alignment horizontal="left" vertical="center" wrapText="1"/>
    </xf>
    <xf numFmtId="0" fontId="74" fillId="0" borderId="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8" xfId="0" applyNumberFormat="1" applyFont="1" applyFill="1" applyBorder="1" applyAlignment="1">
      <alignment horizontal="right" wrapText="1" shrinkToFit="1"/>
    </xf>
    <xf numFmtId="1" fontId="4" fillId="29" borderId="19" xfId="0" applyNumberFormat="1" applyFont="1" applyFill="1" applyBorder="1" applyAlignment="1">
      <alignment horizontal="right" wrapText="1" shrinkToFit="1"/>
    </xf>
    <xf numFmtId="0" fontId="0" fillId="0" borderId="14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80" fillId="0" borderId="14" xfId="0" applyFont="1" applyBorder="1" applyAlignment="1">
      <alignment horizontal="left"/>
    </xf>
    <xf numFmtId="0" fontId="80" fillId="0" borderId="18" xfId="0" applyFont="1" applyBorder="1" applyAlignment="1">
      <alignment horizontal="left"/>
    </xf>
    <xf numFmtId="0" fontId="80" fillId="0" borderId="19" xfId="0" applyFont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177" fontId="10" fillId="0" borderId="18" xfId="0" applyNumberFormat="1" applyFont="1" applyFill="1" applyBorder="1" applyAlignment="1">
      <alignment horizontal="center" vertical="center" wrapText="1"/>
    </xf>
    <xf numFmtId="177" fontId="10" fillId="0" borderId="19" xfId="0" applyNumberFormat="1" applyFont="1" applyFill="1" applyBorder="1" applyAlignment="1">
      <alignment horizontal="center" vertical="center" wrapText="1"/>
    </xf>
    <xf numFmtId="1" fontId="10" fillId="0" borderId="14" xfId="0" applyNumberFormat="1" applyFont="1" applyFill="1" applyBorder="1" applyAlignment="1">
      <alignment horizontal="right" wrapText="1"/>
    </xf>
    <xf numFmtId="1" fontId="10" fillId="0" borderId="18" xfId="0" applyNumberFormat="1" applyFont="1" applyFill="1" applyBorder="1" applyAlignment="1">
      <alignment horizontal="right" wrapText="1"/>
    </xf>
    <xf numFmtId="1" fontId="10" fillId="0" borderId="19" xfId="0" applyNumberFormat="1" applyFont="1" applyFill="1" applyBorder="1" applyAlignment="1">
      <alignment horizontal="right" wrapText="1"/>
    </xf>
    <xf numFmtId="178" fontId="10" fillId="0" borderId="14" xfId="0" applyNumberFormat="1" applyFont="1" applyFill="1" applyBorder="1" applyAlignment="1">
      <alignment horizontal="center" vertical="center" wrapText="1"/>
    </xf>
    <xf numFmtId="178" fontId="10" fillId="0" borderId="18" xfId="0" applyNumberFormat="1" applyFont="1" applyFill="1" applyBorder="1" applyAlignment="1">
      <alignment horizontal="center" vertical="center" wrapText="1"/>
    </xf>
    <xf numFmtId="178" fontId="10" fillId="0" borderId="19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8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78" fontId="4" fillId="29" borderId="18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41" Type="http://schemas.openxmlformats.org/officeDocument/2006/relationships/externalLink" Target="externalLinks/externalLink3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291"/>
  <sheetViews>
    <sheetView tabSelected="1" topLeftCell="A79" zoomScale="65" zoomScaleNormal="65" zoomScaleSheetLayoutView="69" workbookViewId="0">
      <selection activeCell="I107" sqref="I107"/>
    </sheetView>
  </sheetViews>
  <sheetFormatPr defaultRowHeight="18.75"/>
  <cols>
    <col min="1" max="1" width="73.42578125" style="3" customWidth="1"/>
    <col min="2" max="2" width="15.42578125" style="27" customWidth="1"/>
    <col min="3" max="5" width="18" style="27" customWidth="1"/>
    <col min="6" max="9" width="16.5703125" style="3" customWidth="1"/>
    <col min="10" max="10" width="18.140625" style="3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11" ht="18.75" customHeight="1">
      <c r="A1" s="161" t="s">
        <v>112</v>
      </c>
      <c r="B1" s="162"/>
      <c r="C1" s="163"/>
      <c r="D1" s="161"/>
      <c r="E1" s="161"/>
      <c r="F1" s="161"/>
      <c r="G1" s="215" t="s">
        <v>13</v>
      </c>
      <c r="H1" s="215"/>
      <c r="I1" s="215"/>
      <c r="J1" s="215"/>
    </row>
    <row r="2" spans="1:11">
      <c r="A2" s="161"/>
      <c r="B2" s="162"/>
      <c r="C2" s="163"/>
      <c r="D2" s="161"/>
      <c r="E2" s="161"/>
      <c r="F2" s="161"/>
      <c r="G2" s="215" t="s">
        <v>96</v>
      </c>
      <c r="H2" s="215"/>
      <c r="I2" s="215"/>
      <c r="J2" s="215"/>
    </row>
    <row r="3" spans="1:11" ht="18.75" customHeight="1">
      <c r="A3" s="224" t="s">
        <v>478</v>
      </c>
      <c r="B3" s="225"/>
      <c r="C3" s="163"/>
      <c r="D3" s="162"/>
      <c r="E3" s="162"/>
      <c r="F3" s="162"/>
      <c r="G3" s="215" t="s">
        <v>183</v>
      </c>
      <c r="H3" s="215"/>
      <c r="I3" s="215"/>
      <c r="J3" s="215"/>
    </row>
    <row r="4" spans="1:11" ht="18.75" customHeight="1">
      <c r="A4" s="226" t="s">
        <v>418</v>
      </c>
      <c r="B4" s="226"/>
      <c r="C4" s="226"/>
      <c r="D4" s="162"/>
      <c r="E4" s="162"/>
      <c r="F4" s="162"/>
      <c r="G4" s="216" t="s">
        <v>184</v>
      </c>
      <c r="H4" s="216"/>
      <c r="I4" s="216"/>
      <c r="J4" s="216"/>
    </row>
    <row r="5" spans="1:11" ht="49.5" customHeight="1">
      <c r="A5" s="197" t="s">
        <v>515</v>
      </c>
      <c r="B5" s="201"/>
      <c r="C5" s="200"/>
      <c r="D5" s="162"/>
      <c r="E5" s="162"/>
      <c r="F5" s="162"/>
      <c r="G5" s="194" t="s">
        <v>421</v>
      </c>
      <c r="H5" s="194"/>
      <c r="I5" s="194"/>
      <c r="J5" s="194"/>
    </row>
    <row r="6" spans="1:11" ht="18.75" customHeight="1">
      <c r="A6" s="164" t="s">
        <v>511</v>
      </c>
      <c r="B6" s="201" t="s">
        <v>498</v>
      </c>
      <c r="C6" s="163"/>
      <c r="D6" s="162"/>
      <c r="E6" s="162"/>
      <c r="F6" s="162"/>
      <c r="G6" s="215"/>
      <c r="H6" s="215"/>
      <c r="I6" s="165"/>
      <c r="J6" s="165"/>
    </row>
    <row r="7" spans="1:11" ht="18.75" customHeight="1">
      <c r="A7" s="215" t="s">
        <v>420</v>
      </c>
      <c r="B7" s="215"/>
      <c r="C7" s="163"/>
      <c r="D7" s="162"/>
      <c r="E7" s="162"/>
      <c r="F7" s="162"/>
      <c r="G7" s="223" t="s">
        <v>113</v>
      </c>
      <c r="H7" s="223"/>
      <c r="I7" s="223"/>
      <c r="J7" s="165"/>
    </row>
    <row r="8" spans="1:11" ht="18.75" customHeight="1">
      <c r="A8" s="165"/>
      <c r="B8" s="165"/>
      <c r="C8" s="163"/>
      <c r="D8" s="162"/>
      <c r="E8" s="162"/>
      <c r="F8" s="162"/>
      <c r="G8" s="165"/>
      <c r="H8" s="165"/>
      <c r="I8" s="165"/>
      <c r="J8" s="165"/>
    </row>
    <row r="9" spans="1:11" ht="55.5" customHeight="1">
      <c r="A9" s="194" t="s">
        <v>516</v>
      </c>
      <c r="B9" s="165"/>
      <c r="C9" s="163"/>
      <c r="D9" s="162"/>
      <c r="E9" s="162"/>
      <c r="F9" s="162"/>
      <c r="G9" s="218" t="s">
        <v>509</v>
      </c>
      <c r="H9" s="218"/>
      <c r="I9" s="218"/>
      <c r="J9" s="165"/>
    </row>
    <row r="10" spans="1:11" ht="18.75" customHeight="1">
      <c r="A10" s="163" t="s">
        <v>510</v>
      </c>
      <c r="B10" s="165" t="s">
        <v>508</v>
      </c>
      <c r="C10" s="163"/>
      <c r="D10" s="162"/>
      <c r="E10" s="162"/>
      <c r="F10" s="162"/>
      <c r="G10" s="165"/>
      <c r="H10" s="165"/>
      <c r="I10" s="165"/>
      <c r="J10" s="165"/>
    </row>
    <row r="11" spans="1:11" ht="52.5" customHeight="1">
      <c r="A11" s="213" t="s">
        <v>475</v>
      </c>
      <c r="B11" s="211"/>
      <c r="C11" s="211"/>
      <c r="D11" s="211"/>
      <c r="E11" s="212"/>
      <c r="F11" s="162"/>
      <c r="G11" s="166"/>
      <c r="H11" s="166"/>
      <c r="I11" s="166"/>
      <c r="J11" s="166"/>
    </row>
    <row r="12" spans="1:11" s="79" customFormat="1" ht="18.75" customHeight="1">
      <c r="A12" s="220" t="s">
        <v>512</v>
      </c>
      <c r="B12" s="220"/>
      <c r="C12" s="220"/>
      <c r="D12" s="220"/>
      <c r="E12" s="216"/>
      <c r="F12" s="165"/>
      <c r="G12" s="221" t="s">
        <v>476</v>
      </c>
      <c r="H12" s="221"/>
      <c r="I12" s="166"/>
      <c r="J12" s="166"/>
    </row>
    <row r="13" spans="1:11" ht="18.75" customHeight="1">
      <c r="A13" s="168" t="s">
        <v>455</v>
      </c>
      <c r="B13" s="168"/>
      <c r="C13" s="168"/>
      <c r="D13" s="162"/>
      <c r="E13" s="162"/>
      <c r="F13" s="162"/>
      <c r="G13" s="166"/>
      <c r="H13" s="166"/>
      <c r="I13" s="166"/>
      <c r="J13" s="166"/>
    </row>
    <row r="14" spans="1:11" ht="18.75" customHeight="1">
      <c r="A14" s="163"/>
      <c r="B14" s="163"/>
      <c r="C14" s="163"/>
      <c r="D14" s="162"/>
      <c r="E14" s="162"/>
      <c r="F14" s="162"/>
      <c r="G14" s="217"/>
      <c r="H14" s="217"/>
      <c r="I14" s="217"/>
      <c r="J14" s="217"/>
      <c r="K14" s="218"/>
    </row>
    <row r="15" spans="1:11" ht="48.75" customHeight="1">
      <c r="A15" s="194" t="s">
        <v>517</v>
      </c>
      <c r="B15" s="163"/>
      <c r="C15" s="163"/>
      <c r="D15" s="165"/>
      <c r="E15" s="162"/>
      <c r="F15" s="162"/>
      <c r="G15" s="222" t="s">
        <v>479</v>
      </c>
      <c r="H15" s="222"/>
      <c r="I15" s="222"/>
      <c r="J15" s="222"/>
    </row>
    <row r="16" spans="1:11" ht="27.75" customHeight="1">
      <c r="A16" s="219" t="s">
        <v>513</v>
      </c>
      <c r="B16" s="219"/>
      <c r="C16" s="163"/>
      <c r="D16" s="162"/>
      <c r="E16" s="162"/>
      <c r="F16" s="162"/>
      <c r="G16" s="197"/>
      <c r="H16" s="197"/>
      <c r="I16" s="197"/>
      <c r="J16" s="197"/>
    </row>
    <row r="17" spans="1:11" ht="18.75" customHeight="1">
      <c r="A17" s="215" t="s">
        <v>420</v>
      </c>
      <c r="B17" s="215"/>
      <c r="C17" s="163"/>
      <c r="D17" s="162"/>
      <c r="E17" s="162"/>
      <c r="F17" s="162"/>
      <c r="G17" s="217" t="s">
        <v>477</v>
      </c>
      <c r="H17" s="217"/>
      <c r="I17" s="217"/>
      <c r="J17" s="217"/>
      <c r="K17" s="218"/>
    </row>
    <row r="18" spans="1:11" ht="20.25" customHeight="1">
      <c r="A18" s="163"/>
      <c r="B18" s="163"/>
      <c r="C18" s="167"/>
      <c r="D18" s="166"/>
      <c r="E18" s="166"/>
      <c r="F18" s="217" t="s">
        <v>507</v>
      </c>
      <c r="G18" s="217"/>
      <c r="H18" s="217"/>
      <c r="I18" s="217"/>
      <c r="J18" s="218"/>
    </row>
    <row r="19" spans="1:11" ht="39.75" customHeight="1">
      <c r="A19" s="165" t="s">
        <v>518</v>
      </c>
      <c r="B19" s="163"/>
      <c r="C19" s="167"/>
      <c r="D19" s="166"/>
      <c r="E19" s="166"/>
      <c r="F19" s="217"/>
      <c r="G19" s="217"/>
      <c r="H19" s="217"/>
      <c r="I19" s="217"/>
      <c r="J19" s="218"/>
    </row>
    <row r="20" spans="1:11">
      <c r="A20" s="233" t="s">
        <v>514</v>
      </c>
      <c r="B20" s="233"/>
      <c r="C20" s="167"/>
      <c r="D20" s="166"/>
      <c r="E20" s="166"/>
      <c r="F20" s="166"/>
      <c r="G20" s="168"/>
      <c r="H20" s="168"/>
      <c r="I20" s="168"/>
      <c r="J20" s="168"/>
    </row>
    <row r="21" spans="1:11">
      <c r="A21" s="215" t="s">
        <v>420</v>
      </c>
      <c r="B21" s="215"/>
      <c r="C21" s="167"/>
      <c r="D21" s="166"/>
      <c r="E21" s="166"/>
      <c r="F21" s="166"/>
      <c r="G21" s="232"/>
      <c r="H21" s="232"/>
      <c r="I21" s="232"/>
      <c r="J21" s="232"/>
    </row>
    <row r="22" spans="1:11" ht="18.75" customHeight="1">
      <c r="A22" s="215"/>
      <c r="B22" s="215"/>
      <c r="C22" s="167"/>
      <c r="D22" s="166"/>
      <c r="E22" s="166"/>
      <c r="F22" s="166"/>
      <c r="G22" s="221"/>
      <c r="H22" s="221"/>
      <c r="I22" s="168"/>
      <c r="J22" s="168"/>
    </row>
    <row r="23" spans="1:11" ht="33" customHeight="1">
      <c r="A23" s="215"/>
      <c r="B23" s="215"/>
      <c r="C23" s="215"/>
      <c r="D23" s="161"/>
      <c r="E23" s="161"/>
      <c r="F23" s="169"/>
      <c r="G23" s="161"/>
      <c r="H23" s="161"/>
      <c r="I23" s="161"/>
      <c r="J23" s="161"/>
    </row>
    <row r="24" spans="1:11">
      <c r="A24" s="161"/>
      <c r="B24" s="167"/>
      <c r="C24" s="167"/>
      <c r="D24" s="167"/>
      <c r="E24" s="167"/>
      <c r="F24" s="167"/>
      <c r="G24" s="163"/>
      <c r="H24" s="163"/>
      <c r="I24" s="163"/>
      <c r="J24" s="163"/>
    </row>
    <row r="25" spans="1:11" ht="20.100000000000001" customHeight="1">
      <c r="A25" s="170" t="s">
        <v>448</v>
      </c>
      <c r="B25" s="230" t="s">
        <v>499</v>
      </c>
      <c r="C25" s="230"/>
      <c r="D25" s="230"/>
      <c r="E25" s="230"/>
      <c r="F25" s="230"/>
      <c r="G25" s="230"/>
      <c r="H25" s="231"/>
      <c r="I25" s="173" t="s">
        <v>120</v>
      </c>
      <c r="J25" s="173" t="s">
        <v>401</v>
      </c>
    </row>
    <row r="26" spans="1:11" ht="20.100000000000001" customHeight="1">
      <c r="A26" s="227" t="s">
        <v>468</v>
      </c>
      <c r="B26" s="228"/>
      <c r="C26" s="228"/>
      <c r="D26" s="228"/>
      <c r="E26" s="228"/>
      <c r="F26" s="228"/>
      <c r="G26" s="228"/>
      <c r="H26" s="229"/>
      <c r="I26" s="177" t="s">
        <v>116</v>
      </c>
      <c r="J26" s="7">
        <v>5480631</v>
      </c>
    </row>
    <row r="27" spans="1:11" ht="20.100000000000001" customHeight="1">
      <c r="A27" s="174" t="s">
        <v>440</v>
      </c>
      <c r="B27" s="228" t="s">
        <v>445</v>
      </c>
      <c r="C27" s="228"/>
      <c r="D27" s="228"/>
      <c r="E27" s="228"/>
      <c r="F27" s="228"/>
      <c r="G27" s="171"/>
      <c r="H27" s="172"/>
      <c r="I27" s="177" t="s">
        <v>115</v>
      </c>
      <c r="J27" s="7">
        <v>150</v>
      </c>
    </row>
    <row r="28" spans="1:11" ht="20.100000000000001" customHeight="1">
      <c r="A28" s="174" t="s">
        <v>14</v>
      </c>
      <c r="B28" s="228" t="s">
        <v>449</v>
      </c>
      <c r="C28" s="228"/>
      <c r="D28" s="228"/>
      <c r="E28" s="228"/>
      <c r="F28" s="228"/>
      <c r="G28" s="171"/>
      <c r="H28" s="172"/>
      <c r="I28" s="177" t="s">
        <v>114</v>
      </c>
      <c r="J28" s="7">
        <v>7410100000</v>
      </c>
    </row>
    <row r="29" spans="1:11" ht="20.100000000000001" customHeight="1">
      <c r="A29" s="174" t="s">
        <v>419</v>
      </c>
      <c r="B29" s="228" t="s">
        <v>470</v>
      </c>
      <c r="C29" s="228"/>
      <c r="D29" s="228"/>
      <c r="E29" s="228"/>
      <c r="F29" s="228"/>
      <c r="G29" s="175"/>
      <c r="H29" s="176"/>
      <c r="I29" s="177" t="s">
        <v>9</v>
      </c>
      <c r="J29" s="195"/>
    </row>
    <row r="30" spans="1:11" ht="20.100000000000001" customHeight="1">
      <c r="A30" s="174" t="s">
        <v>443</v>
      </c>
      <c r="B30" s="228" t="s">
        <v>444</v>
      </c>
      <c r="C30" s="228"/>
      <c r="D30" s="228"/>
      <c r="E30" s="228"/>
      <c r="F30" s="228"/>
      <c r="G30" s="175"/>
      <c r="H30" s="176"/>
      <c r="I30" s="177" t="s">
        <v>8</v>
      </c>
      <c r="J30" s="195"/>
    </row>
    <row r="31" spans="1:11" ht="20.100000000000001" customHeight="1">
      <c r="A31" s="174" t="s">
        <v>441</v>
      </c>
      <c r="B31" s="228" t="s">
        <v>471</v>
      </c>
      <c r="C31" s="228"/>
      <c r="D31" s="228"/>
      <c r="E31" s="228"/>
      <c r="F31" s="228"/>
      <c r="G31" s="175"/>
      <c r="H31" s="178"/>
      <c r="I31" s="179" t="s">
        <v>10</v>
      </c>
      <c r="J31" s="7" t="s">
        <v>469</v>
      </c>
    </row>
    <row r="32" spans="1:11" ht="20.100000000000001" customHeight="1">
      <c r="A32" s="174" t="s">
        <v>333</v>
      </c>
      <c r="B32" s="228"/>
      <c r="C32" s="228"/>
      <c r="D32" s="228"/>
      <c r="E32" s="228"/>
      <c r="F32" s="228"/>
      <c r="G32" s="228" t="s">
        <v>150</v>
      </c>
      <c r="H32" s="234"/>
      <c r="I32" s="235"/>
      <c r="J32" s="196"/>
    </row>
    <row r="33" spans="1:10" ht="20.100000000000001" customHeight="1">
      <c r="A33" s="174" t="s">
        <v>442</v>
      </c>
      <c r="B33" s="228" t="s">
        <v>456</v>
      </c>
      <c r="C33" s="228"/>
      <c r="D33" s="228"/>
      <c r="E33" s="228"/>
      <c r="F33" s="228"/>
      <c r="G33" s="228" t="s">
        <v>151</v>
      </c>
      <c r="H33" s="234"/>
      <c r="I33" s="235"/>
      <c r="J33" s="196"/>
    </row>
    <row r="34" spans="1:10" ht="20.100000000000001" customHeight="1">
      <c r="A34" s="174" t="s">
        <v>438</v>
      </c>
      <c r="B34" s="228">
        <v>86</v>
      </c>
      <c r="C34" s="228"/>
      <c r="D34" s="228"/>
      <c r="E34" s="228"/>
      <c r="F34" s="228"/>
      <c r="G34" s="175"/>
      <c r="H34" s="175"/>
      <c r="I34" s="175"/>
      <c r="J34" s="176"/>
    </row>
    <row r="35" spans="1:10" ht="20.100000000000001" customHeight="1">
      <c r="A35" s="174" t="s">
        <v>436</v>
      </c>
      <c r="B35" s="228" t="s">
        <v>472</v>
      </c>
      <c r="C35" s="228"/>
      <c r="D35" s="228"/>
      <c r="E35" s="228"/>
      <c r="F35" s="228"/>
      <c r="G35" s="228"/>
      <c r="H35" s="171"/>
      <c r="I35" s="171"/>
      <c r="J35" s="172"/>
    </row>
    <row r="36" spans="1:10" ht="20.100000000000001" customHeight="1">
      <c r="A36" s="174" t="s">
        <v>437</v>
      </c>
      <c r="B36" s="228" t="s">
        <v>473</v>
      </c>
      <c r="C36" s="228"/>
      <c r="D36" s="228"/>
      <c r="E36" s="228"/>
      <c r="F36" s="228"/>
      <c r="G36" s="175"/>
      <c r="H36" s="175"/>
      <c r="I36" s="175"/>
      <c r="J36" s="176"/>
    </row>
    <row r="37" spans="1:10" ht="20.100000000000001" customHeight="1">
      <c r="A37" s="174" t="s">
        <v>439</v>
      </c>
      <c r="B37" s="228" t="s">
        <v>503</v>
      </c>
      <c r="C37" s="228"/>
      <c r="D37" s="228"/>
      <c r="E37" s="228"/>
      <c r="F37" s="228"/>
      <c r="G37" s="171"/>
      <c r="H37" s="171"/>
      <c r="I37" s="171"/>
      <c r="J37" s="172"/>
    </row>
    <row r="38" spans="1:10">
      <c r="A38" s="251" t="s">
        <v>400</v>
      </c>
      <c r="B38" s="251"/>
      <c r="C38" s="251"/>
      <c r="D38" s="251"/>
      <c r="E38" s="251"/>
      <c r="F38" s="251"/>
      <c r="G38" s="251"/>
      <c r="H38" s="251"/>
      <c r="I38" s="251"/>
      <c r="J38" s="251"/>
    </row>
    <row r="39" spans="1:10" ht="18" customHeight="1">
      <c r="A39" s="251" t="s">
        <v>480</v>
      </c>
      <c r="B39" s="251"/>
      <c r="C39" s="251"/>
      <c r="D39" s="251"/>
      <c r="E39" s="251"/>
      <c r="F39" s="251"/>
      <c r="G39" s="251"/>
      <c r="H39" s="251"/>
      <c r="I39" s="251"/>
      <c r="J39" s="251"/>
    </row>
    <row r="40" spans="1:10" ht="23.25" customHeight="1">
      <c r="A40" s="251" t="s">
        <v>158</v>
      </c>
      <c r="B40" s="251"/>
      <c r="C40" s="251"/>
      <c r="D40" s="251"/>
      <c r="E40" s="251"/>
      <c r="F40" s="251"/>
      <c r="G40" s="251"/>
      <c r="H40" s="251"/>
      <c r="I40" s="251"/>
      <c r="J40" s="251"/>
    </row>
    <row r="41" spans="1:10" ht="3.75" customHeight="1">
      <c r="B41" s="29"/>
      <c r="C41" s="5"/>
      <c r="D41" s="29"/>
      <c r="E41" s="29"/>
      <c r="F41" s="29"/>
      <c r="G41" s="29"/>
      <c r="H41" s="29"/>
      <c r="I41" s="29"/>
      <c r="J41" s="29"/>
    </row>
    <row r="42" spans="1:10" ht="31.5" customHeight="1">
      <c r="A42" s="242" t="s">
        <v>196</v>
      </c>
      <c r="B42" s="241" t="s">
        <v>11</v>
      </c>
      <c r="C42" s="243" t="s">
        <v>24</v>
      </c>
      <c r="D42" s="243" t="s">
        <v>482</v>
      </c>
      <c r="E42" s="239" t="s">
        <v>133</v>
      </c>
      <c r="F42" s="241" t="s">
        <v>118</v>
      </c>
      <c r="G42" s="255" t="s">
        <v>197</v>
      </c>
      <c r="H42" s="256"/>
      <c r="I42" s="256"/>
      <c r="J42" s="257"/>
    </row>
    <row r="43" spans="1:10" ht="54.75" customHeight="1">
      <c r="A43" s="242"/>
      <c r="B43" s="241"/>
      <c r="C43" s="244"/>
      <c r="D43" s="244"/>
      <c r="E43" s="240"/>
      <c r="F43" s="241"/>
      <c r="G43" s="8" t="s">
        <v>190</v>
      </c>
      <c r="H43" s="8" t="s">
        <v>191</v>
      </c>
      <c r="I43" s="8" t="s">
        <v>192</v>
      </c>
      <c r="J43" s="8" t="s">
        <v>234</v>
      </c>
    </row>
    <row r="44" spans="1:10" ht="20.100000000000001" customHeight="1">
      <c r="A44" s="7">
        <v>1</v>
      </c>
      <c r="B44" s="8">
        <v>2</v>
      </c>
      <c r="C44" s="8">
        <v>3</v>
      </c>
      <c r="D44" s="8">
        <v>4</v>
      </c>
      <c r="E44" s="8">
        <v>5</v>
      </c>
      <c r="F44" s="8">
        <v>6</v>
      </c>
      <c r="G44" s="8">
        <v>7</v>
      </c>
      <c r="H44" s="8">
        <v>8</v>
      </c>
      <c r="I44" s="8">
        <v>9</v>
      </c>
      <c r="J44" s="8">
        <v>10</v>
      </c>
    </row>
    <row r="45" spans="1:10" ht="24.95" customHeight="1">
      <c r="A45" s="238" t="s">
        <v>88</v>
      </c>
      <c r="B45" s="238"/>
      <c r="C45" s="238"/>
      <c r="D45" s="238"/>
      <c r="E45" s="238"/>
      <c r="F45" s="238"/>
      <c r="G45" s="238"/>
      <c r="H45" s="238"/>
      <c r="I45" s="238"/>
      <c r="J45" s="238"/>
    </row>
    <row r="46" spans="1:10" ht="20.100000000000001" customHeight="1">
      <c r="A46" s="89" t="s">
        <v>159</v>
      </c>
      <c r="B46" s="7">
        <v>1000</v>
      </c>
      <c r="C46" s="110">
        <f ca="1">'I. Фін результат'!C7</f>
        <v>0</v>
      </c>
      <c r="D46" s="110">
        <f ca="1">'I. Фін результат'!D7</f>
        <v>7414</v>
      </c>
      <c r="E46" s="110">
        <f ca="1">'I. Фін результат'!E7</f>
        <v>7414</v>
      </c>
      <c r="F46" s="110">
        <f ca="1">'I. Фін результат'!F7</f>
        <v>11885</v>
      </c>
      <c r="G46" s="110"/>
      <c r="H46" s="110"/>
      <c r="I46" s="110"/>
      <c r="J46" s="110"/>
    </row>
    <row r="47" spans="1:10" ht="20.100000000000001" customHeight="1">
      <c r="A47" s="89" t="s">
        <v>138</v>
      </c>
      <c r="B47" s="7">
        <v>1010</v>
      </c>
      <c r="C47" s="110">
        <f ca="1">'I. Фін результат'!C8</f>
        <v>0</v>
      </c>
      <c r="D47" s="110">
        <f ca="1">'I. Фін результат'!D8</f>
        <v>-6284</v>
      </c>
      <c r="E47" s="110">
        <f ca="1">'I. Фін результат'!E8</f>
        <v>-6284</v>
      </c>
      <c r="F47" s="110">
        <f ca="1">'I. Фін результат'!F8</f>
        <v>-10635</v>
      </c>
      <c r="G47" s="110"/>
      <c r="H47" s="110"/>
      <c r="I47" s="110"/>
      <c r="J47" s="110"/>
    </row>
    <row r="48" spans="1:10" ht="20.100000000000001" customHeight="1">
      <c r="A48" s="90" t="s">
        <v>213</v>
      </c>
      <c r="B48" s="7">
        <v>1020</v>
      </c>
      <c r="C48" s="140">
        <f ca="1">SUM(C46:C47)</f>
        <v>0</v>
      </c>
      <c r="D48" s="140">
        <f t="shared" ref="D48:J48" si="0">SUM(D46:D47)</f>
        <v>1130</v>
      </c>
      <c r="E48" s="140">
        <f t="shared" si="0"/>
        <v>1130</v>
      </c>
      <c r="F48" s="140">
        <f t="shared" si="0"/>
        <v>1250</v>
      </c>
      <c r="G48" s="140">
        <f t="shared" si="0"/>
        <v>0</v>
      </c>
      <c r="H48" s="140">
        <f t="shared" si="0"/>
        <v>0</v>
      </c>
      <c r="I48" s="140">
        <f t="shared" si="0"/>
        <v>0</v>
      </c>
      <c r="J48" s="140">
        <f t="shared" si="0"/>
        <v>0</v>
      </c>
    </row>
    <row r="49" spans="1:10" ht="20.100000000000001" customHeight="1">
      <c r="A49" s="89" t="s">
        <v>122</v>
      </c>
      <c r="B49" s="7">
        <v>1030</v>
      </c>
      <c r="C49" s="110">
        <f ca="1">'I. Фін результат'!C20</f>
        <v>0</v>
      </c>
      <c r="D49" s="110">
        <f ca="1">'I. Фін результат'!D20</f>
        <v>-1631</v>
      </c>
      <c r="E49" s="110">
        <f ca="1">'I. Фін результат'!E20</f>
        <v>-1631</v>
      </c>
      <c r="F49" s="110">
        <f ca="1">'I. Фін результат'!F20</f>
        <v>-1639</v>
      </c>
      <c r="G49" s="110"/>
      <c r="H49" s="110"/>
      <c r="I49" s="110"/>
      <c r="J49" s="110"/>
    </row>
    <row r="50" spans="1:10" ht="20.100000000000001" customHeight="1">
      <c r="A50" s="89" t="s">
        <v>121</v>
      </c>
      <c r="B50" s="7">
        <v>1060</v>
      </c>
      <c r="C50" s="110">
        <f ca="1">'I. Фін результат'!C43</f>
        <v>0</v>
      </c>
      <c r="D50" s="110">
        <f ca="1">'I. Фін результат'!D43</f>
        <v>0</v>
      </c>
      <c r="E50" s="110">
        <f ca="1">'I. Фін результат'!E43</f>
        <v>0</v>
      </c>
      <c r="F50" s="110">
        <f ca="1">'I. Фін результат'!F43</f>
        <v>0</v>
      </c>
      <c r="G50" s="110"/>
      <c r="H50" s="110"/>
      <c r="I50" s="110"/>
      <c r="J50" s="110"/>
    </row>
    <row r="51" spans="1:10" ht="20.100000000000001" customHeight="1">
      <c r="A51" s="89" t="s">
        <v>236</v>
      </c>
      <c r="B51" s="7">
        <v>1070</v>
      </c>
      <c r="C51" s="110">
        <f ca="1">'I. Фін результат'!C51</f>
        <v>0</v>
      </c>
      <c r="D51" s="110">
        <f ca="1">'I. Фін результат'!D51</f>
        <v>4953.5</v>
      </c>
      <c r="E51" s="110">
        <f ca="1">'I. Фін результат'!E51</f>
        <v>4953.5</v>
      </c>
      <c r="F51" s="110">
        <f ca="1">'I. Фін результат'!F51</f>
        <v>1888.8000000000002</v>
      </c>
      <c r="G51" s="110"/>
      <c r="H51" s="110"/>
      <c r="I51" s="110"/>
      <c r="J51" s="110"/>
    </row>
    <row r="52" spans="1:10" ht="20.100000000000001" customHeight="1">
      <c r="A52" s="89" t="s">
        <v>22</v>
      </c>
      <c r="B52" s="7">
        <v>1080</v>
      </c>
      <c r="C52" s="110">
        <f ca="1">'I. Фін результат'!C55</f>
        <v>0</v>
      </c>
      <c r="D52" s="110">
        <f ca="1">'I. Фін результат'!D55</f>
        <v>-4068.5</v>
      </c>
      <c r="E52" s="110">
        <f ca="1">'I. Фін результат'!E55</f>
        <v>-4069</v>
      </c>
      <c r="F52" s="110">
        <f ca="1">'I. Фін результат'!F55</f>
        <v>-1199.8</v>
      </c>
      <c r="G52" s="110"/>
      <c r="H52" s="110"/>
      <c r="I52" s="110"/>
      <c r="J52" s="110"/>
    </row>
    <row r="53" spans="1:10" ht="20.100000000000001" customHeight="1">
      <c r="A53" s="46" t="s">
        <v>4</v>
      </c>
      <c r="B53" s="7">
        <v>1100</v>
      </c>
      <c r="C53" s="140">
        <f ca="1">SUM(C48:C52)</f>
        <v>0</v>
      </c>
      <c r="D53" s="140">
        <v>383</v>
      </c>
      <c r="E53" s="140">
        <v>384</v>
      </c>
      <c r="F53" s="140">
        <f ca="1">SUM(F48:F52)</f>
        <v>300.00000000000023</v>
      </c>
      <c r="G53" s="140">
        <f>SUM(G48:G52)</f>
        <v>0</v>
      </c>
      <c r="H53" s="140">
        <f>SUM(H48:H52)</f>
        <v>0</v>
      </c>
      <c r="I53" s="140">
        <f>SUM(I48:I52)</f>
        <v>0</v>
      </c>
      <c r="J53" s="140">
        <f>SUM(J48:J52)</f>
        <v>0</v>
      </c>
    </row>
    <row r="54" spans="1:10" ht="20.100000000000001" customHeight="1">
      <c r="A54" s="91" t="s">
        <v>123</v>
      </c>
      <c r="B54" s="7">
        <v>1310</v>
      </c>
      <c r="C54" s="135">
        <f ca="1">'I. Фін результат'!C101</f>
        <v>0</v>
      </c>
      <c r="D54" s="135" t="str">
        <f ca="1">'I. Фін результат'!D101</f>
        <v>-</v>
      </c>
      <c r="E54" s="135" t="str">
        <f ca="1">'I. Фін результат'!E101</f>
        <v>-</v>
      </c>
      <c r="F54" s="135">
        <f ca="1">'I. Фін результат'!F101</f>
        <v>547.99999999999989</v>
      </c>
      <c r="G54" s="110"/>
      <c r="H54" s="110"/>
      <c r="I54" s="110"/>
      <c r="J54" s="110"/>
    </row>
    <row r="55" spans="1:10" ht="20.100000000000001" customHeight="1">
      <c r="A55" s="91" t="s">
        <v>176</v>
      </c>
      <c r="B55" s="7">
        <f ca="1">' V. Коефіцієнти'!B8</f>
        <v>5010</v>
      </c>
      <c r="C55" s="144"/>
      <c r="D55" s="144"/>
      <c r="E55" s="144"/>
      <c r="F55" s="144">
        <f ca="1">(F54/F46)*100</f>
        <v>4.6108540176693307</v>
      </c>
      <c r="G55" s="144"/>
      <c r="H55" s="144"/>
      <c r="I55" s="144"/>
      <c r="J55" s="144"/>
    </row>
    <row r="56" spans="1:10" ht="20.100000000000001" customHeight="1">
      <c r="A56" s="9" t="s">
        <v>237</v>
      </c>
      <c r="B56" s="10">
        <v>1110</v>
      </c>
      <c r="C56" s="110">
        <f ca="1">'I. Фін результат'!C73</f>
        <v>0</v>
      </c>
      <c r="D56" s="110">
        <f ca="1">'I. Фін результат'!D73</f>
        <v>0</v>
      </c>
      <c r="E56" s="110">
        <f ca="1">'I. Фін результат'!E73</f>
        <v>0</v>
      </c>
      <c r="F56" s="110">
        <f ca="1">'I. Фін результат'!F73</f>
        <v>0</v>
      </c>
      <c r="G56" s="110"/>
      <c r="H56" s="110"/>
      <c r="I56" s="110"/>
      <c r="J56" s="110"/>
    </row>
    <row r="57" spans="1:10" ht="20.100000000000001" customHeight="1">
      <c r="A57" s="9" t="s">
        <v>238</v>
      </c>
      <c r="B57" s="10">
        <v>1120</v>
      </c>
      <c r="C57" s="110" t="str">
        <f ca="1">'I. Фін результат'!C74</f>
        <v>(    )</v>
      </c>
      <c r="D57" s="110" t="str">
        <f ca="1">'I. Фін результат'!D74</f>
        <v>(    )</v>
      </c>
      <c r="E57" s="110" t="str">
        <f ca="1">'I. Фін результат'!E74</f>
        <v>(    )</v>
      </c>
      <c r="F57" s="110">
        <f ca="1">'I. Фін результат'!F74</f>
        <v>0</v>
      </c>
      <c r="G57" s="110"/>
      <c r="H57" s="110"/>
      <c r="I57" s="110"/>
      <c r="J57" s="110"/>
    </row>
    <row r="58" spans="1:10" ht="20.100000000000001" customHeight="1">
      <c r="A58" s="9" t="s">
        <v>239</v>
      </c>
      <c r="B58" s="10">
        <v>1130</v>
      </c>
      <c r="C58" s="110">
        <f ca="1">'I. Фін результат'!C75</f>
        <v>0</v>
      </c>
      <c r="D58" s="110">
        <f ca="1">'I. Фін результат'!D75</f>
        <v>0</v>
      </c>
      <c r="E58" s="110">
        <f ca="1">'I. Фін результат'!E75</f>
        <v>0</v>
      </c>
      <c r="F58" s="110">
        <f ca="1">'I. Фін результат'!F75</f>
        <v>0</v>
      </c>
      <c r="G58" s="110"/>
      <c r="H58" s="110"/>
      <c r="I58" s="110"/>
      <c r="J58" s="110"/>
    </row>
    <row r="59" spans="1:10" ht="20.100000000000001" customHeight="1">
      <c r="A59" s="9" t="s">
        <v>240</v>
      </c>
      <c r="B59" s="10">
        <v>1140</v>
      </c>
      <c r="C59" s="110" t="str">
        <f ca="1">'I. Фін результат'!C76</f>
        <v>(    )</v>
      </c>
      <c r="D59" s="110" t="str">
        <f ca="1">'I. Фін результат'!D76</f>
        <v>(    )</v>
      </c>
      <c r="E59" s="110" t="str">
        <f ca="1">'I. Фін результат'!E76</f>
        <v>(    )</v>
      </c>
      <c r="F59" s="110">
        <f ca="1">'I. Фін результат'!F76</f>
        <v>0</v>
      </c>
      <c r="G59" s="110"/>
      <c r="H59" s="110"/>
      <c r="I59" s="110"/>
      <c r="J59" s="110"/>
    </row>
    <row r="60" spans="1:10" ht="20.100000000000001" customHeight="1">
      <c r="A60" s="9" t="s">
        <v>242</v>
      </c>
      <c r="B60" s="10">
        <v>1150</v>
      </c>
      <c r="C60" s="110">
        <f ca="1">'I. Фін результат'!C77</f>
        <v>0</v>
      </c>
      <c r="D60" s="110">
        <f ca="1">'I. Фін результат'!D77</f>
        <v>0</v>
      </c>
      <c r="E60" s="110">
        <f ca="1">'I. Фін результат'!E77</f>
        <v>0</v>
      </c>
      <c r="F60" s="110">
        <f ca="1">'I. Фін результат'!F77</f>
        <v>0</v>
      </c>
      <c r="G60" s="110"/>
      <c r="H60" s="110"/>
      <c r="I60" s="110"/>
      <c r="J60" s="110"/>
    </row>
    <row r="61" spans="1:10" ht="20.100000000000001" customHeight="1">
      <c r="A61" s="89" t="s">
        <v>243</v>
      </c>
      <c r="B61" s="7">
        <v>1160</v>
      </c>
      <c r="C61" s="110">
        <f ca="1">'I. Фін результат'!C80</f>
        <v>0</v>
      </c>
      <c r="D61" s="110">
        <f ca="1">'I. Фін результат'!D80</f>
        <v>0</v>
      </c>
      <c r="E61" s="110">
        <f ca="1">'I. Фін результат'!E80</f>
        <v>0</v>
      </c>
      <c r="F61" s="110">
        <f ca="1">'I. Фін результат'!F80</f>
        <v>0</v>
      </c>
      <c r="G61" s="110"/>
      <c r="H61" s="110"/>
      <c r="I61" s="110"/>
      <c r="J61" s="110"/>
    </row>
    <row r="62" spans="1:10" ht="20.100000000000001" customHeight="1">
      <c r="A62" s="91" t="s">
        <v>87</v>
      </c>
      <c r="B62" s="7">
        <v>1170</v>
      </c>
      <c r="C62" s="140">
        <f ca="1">SUM(C53, C56:C61)</f>
        <v>0</v>
      </c>
      <c r="D62" s="140">
        <f t="shared" ref="D62:J62" si="1">SUM(D53, D56:D61)</f>
        <v>383</v>
      </c>
      <c r="E62" s="140">
        <f t="shared" si="1"/>
        <v>384</v>
      </c>
      <c r="F62" s="140">
        <f t="shared" si="1"/>
        <v>300.00000000000023</v>
      </c>
      <c r="G62" s="140">
        <f t="shared" si="1"/>
        <v>0</v>
      </c>
      <c r="H62" s="140">
        <f t="shared" si="1"/>
        <v>0</v>
      </c>
      <c r="I62" s="140">
        <f t="shared" si="1"/>
        <v>0</v>
      </c>
      <c r="J62" s="140">
        <f t="shared" si="1"/>
        <v>0</v>
      </c>
    </row>
    <row r="63" spans="1:10" ht="20.100000000000001" customHeight="1">
      <c r="A63" s="9" t="s">
        <v>244</v>
      </c>
      <c r="B63" s="8">
        <v>1180</v>
      </c>
      <c r="C63" s="110" t="str">
        <f ca="1">'I. Фін результат'!C84</f>
        <v>(    )</v>
      </c>
      <c r="D63" s="110" t="str">
        <f ca="1">'I. Фін результат'!D84</f>
        <v>(    )</v>
      </c>
      <c r="E63" s="110" t="str">
        <f ca="1">'I. Фін результат'!E84</f>
        <v>(    )</v>
      </c>
      <c r="F63" s="110">
        <f ca="1">'I. Фін результат'!F84</f>
        <v>0</v>
      </c>
      <c r="G63" s="110"/>
      <c r="H63" s="110"/>
      <c r="I63" s="110"/>
      <c r="J63" s="110"/>
    </row>
    <row r="64" spans="1:10" ht="20.100000000000001" customHeight="1">
      <c r="A64" s="9" t="s">
        <v>245</v>
      </c>
      <c r="B64" s="8">
        <v>1181</v>
      </c>
      <c r="C64" s="110">
        <f ca="1">'I. Фін результат'!C85</f>
        <v>0</v>
      </c>
      <c r="D64" s="110">
        <f ca="1">'I. Фін результат'!D85</f>
        <v>0</v>
      </c>
      <c r="E64" s="110">
        <f ca="1">'I. Фін результат'!E85</f>
        <v>0</v>
      </c>
      <c r="F64" s="110">
        <f ca="1">'I. Фін результат'!F85</f>
        <v>0</v>
      </c>
      <c r="G64" s="110"/>
      <c r="H64" s="110"/>
      <c r="I64" s="110"/>
      <c r="J64" s="110"/>
    </row>
    <row r="65" spans="1:10" ht="20.100000000000001" customHeight="1">
      <c r="A65" s="9" t="s">
        <v>246</v>
      </c>
      <c r="B65" s="10">
        <v>1190</v>
      </c>
      <c r="C65" s="110">
        <f ca="1">'I. Фін результат'!C86</f>
        <v>0</v>
      </c>
      <c r="D65" s="110">
        <f ca="1">'I. Фін результат'!D86</f>
        <v>0</v>
      </c>
      <c r="E65" s="110">
        <f ca="1">'I. Фін результат'!E86</f>
        <v>0</v>
      </c>
      <c r="F65" s="110">
        <f ca="1">'I. Фін результат'!F86</f>
        <v>0</v>
      </c>
      <c r="G65" s="110"/>
      <c r="H65" s="110"/>
      <c r="I65" s="110"/>
      <c r="J65" s="110"/>
    </row>
    <row r="66" spans="1:10" ht="20.100000000000001" customHeight="1">
      <c r="A66" s="9" t="s">
        <v>247</v>
      </c>
      <c r="B66" s="7">
        <v>1191</v>
      </c>
      <c r="C66" s="110" t="str">
        <f ca="1">'I. Фін результат'!C87</f>
        <v>(    )</v>
      </c>
      <c r="D66" s="110" t="str">
        <f ca="1">'I. Фін результат'!D87</f>
        <v>(    )</v>
      </c>
      <c r="E66" s="110" t="str">
        <f ca="1">'I. Фін результат'!E87</f>
        <v>(    )</v>
      </c>
      <c r="F66" s="110">
        <f ca="1">'I. Фін результат'!F87</f>
        <v>0</v>
      </c>
      <c r="G66" s="110"/>
      <c r="H66" s="110"/>
      <c r="I66" s="110"/>
      <c r="J66" s="110"/>
    </row>
    <row r="67" spans="1:10" ht="20.100000000000001" customHeight="1">
      <c r="A67" s="46" t="s">
        <v>331</v>
      </c>
      <c r="B67" s="7">
        <v>1200</v>
      </c>
      <c r="C67" s="140">
        <f ca="1">SUM(C62:C66)</f>
        <v>0</v>
      </c>
      <c r="D67" s="140">
        <f t="shared" ref="D67:J67" si="2">SUM(D62:D66)</f>
        <v>383</v>
      </c>
      <c r="E67" s="140">
        <v>384</v>
      </c>
      <c r="F67" s="140">
        <f t="shared" si="2"/>
        <v>300.00000000000023</v>
      </c>
      <c r="G67" s="140">
        <f t="shared" si="2"/>
        <v>0</v>
      </c>
      <c r="H67" s="140">
        <f t="shared" si="2"/>
        <v>0</v>
      </c>
      <c r="I67" s="140">
        <f t="shared" si="2"/>
        <v>0</v>
      </c>
      <c r="J67" s="140">
        <f t="shared" si="2"/>
        <v>0</v>
      </c>
    </row>
    <row r="68" spans="1:10" ht="20.100000000000001" customHeight="1">
      <c r="A68" s="9" t="s">
        <v>334</v>
      </c>
      <c r="B68" s="10">
        <v>1201</v>
      </c>
      <c r="C68" s="110">
        <f ca="1">'I. Фін результат'!C89</f>
        <v>0</v>
      </c>
      <c r="D68" s="110">
        <f ca="1">'I. Фін результат'!D89</f>
        <v>383</v>
      </c>
      <c r="E68" s="110">
        <f ca="1">'I. Фін результат'!E89</f>
        <v>384</v>
      </c>
      <c r="F68" s="110">
        <f ca="1">'I. Фін результат'!F89</f>
        <v>300.00000000000023</v>
      </c>
      <c r="G68" s="110"/>
      <c r="H68" s="110"/>
      <c r="I68" s="110"/>
      <c r="J68" s="110"/>
    </row>
    <row r="69" spans="1:10" ht="20.100000000000001" customHeight="1">
      <c r="A69" s="9" t="s">
        <v>335</v>
      </c>
      <c r="B69" s="7">
        <v>1202</v>
      </c>
      <c r="C69" s="110">
        <f ca="1">'I. Фін результат'!C90</f>
        <v>0</v>
      </c>
      <c r="D69" s="110">
        <f ca="1">'I. Фін результат'!D90</f>
        <v>0</v>
      </c>
      <c r="E69" s="110">
        <f ca="1">'I. Фін результат'!E90</f>
        <v>0</v>
      </c>
      <c r="F69" s="110">
        <f ca="1">'I. Фін результат'!F90</f>
        <v>0</v>
      </c>
      <c r="G69" s="110"/>
      <c r="H69" s="110"/>
      <c r="I69" s="110"/>
      <c r="J69" s="110"/>
    </row>
    <row r="70" spans="1:10" ht="24.95" customHeight="1">
      <c r="A70" s="236" t="s">
        <v>127</v>
      </c>
      <c r="B70" s="236"/>
      <c r="C70" s="236"/>
      <c r="D70" s="236"/>
      <c r="E70" s="236"/>
      <c r="F70" s="236"/>
      <c r="G70" s="236"/>
      <c r="H70" s="236"/>
      <c r="I70" s="236"/>
      <c r="J70" s="236"/>
    </row>
    <row r="71" spans="1:10" ht="37.5">
      <c r="A71" s="63" t="s">
        <v>313</v>
      </c>
      <c r="B71" s="7">
        <v>2110</v>
      </c>
      <c r="C71" s="135">
        <f ca="1">'ІІ. Розр. з бюджетом'!C22</f>
        <v>0</v>
      </c>
      <c r="D71" s="135">
        <f ca="1">'ІІ. Розр. з бюджетом'!D22</f>
        <v>250</v>
      </c>
      <c r="E71" s="135">
        <f ca="1">'ІІ. Розр. з бюджетом'!E22</f>
        <v>250</v>
      </c>
      <c r="F71" s="135">
        <f ca="1">'ІІ. Розр. з бюджетом'!F22</f>
        <v>400.5</v>
      </c>
      <c r="G71" s="110"/>
      <c r="H71" s="110"/>
      <c r="I71" s="110"/>
      <c r="J71" s="110"/>
    </row>
    <row r="72" spans="1:10">
      <c r="A72" s="9" t="s">
        <v>288</v>
      </c>
      <c r="B72" s="7">
        <v>2111</v>
      </c>
      <c r="C72" s="110">
        <f ca="1">'ІІ. Розр. з бюджетом'!C23</f>
        <v>0</v>
      </c>
      <c r="D72" s="110">
        <f ca="1">'ІІ. Розр. з бюджетом'!D23</f>
        <v>0</v>
      </c>
      <c r="E72" s="110">
        <f ca="1">'ІІ. Розр. з бюджетом'!E23</f>
        <v>0</v>
      </c>
      <c r="F72" s="110">
        <f ca="1">'ІІ. Розр. з бюджетом'!F23</f>
        <v>0</v>
      </c>
      <c r="G72" s="110"/>
      <c r="H72" s="110"/>
      <c r="I72" s="110"/>
      <c r="J72" s="110"/>
    </row>
    <row r="73" spans="1:10" ht="37.5">
      <c r="A73" s="9" t="s">
        <v>336</v>
      </c>
      <c r="B73" s="7">
        <v>2112</v>
      </c>
      <c r="C73" s="110">
        <f ca="1">'ІІ. Розр. з бюджетом'!C24</f>
        <v>0</v>
      </c>
      <c r="D73" s="110">
        <f ca="1">'ІІ. Розр. з бюджетом'!D24</f>
        <v>0</v>
      </c>
      <c r="E73" s="110">
        <f ca="1">'ІІ. Розр. з бюджетом'!E24</f>
        <v>0</v>
      </c>
      <c r="F73" s="110">
        <f ca="1">'ІІ. Розр. з бюджетом'!F24</f>
        <v>0</v>
      </c>
      <c r="G73" s="110"/>
      <c r="H73" s="110"/>
      <c r="I73" s="110"/>
      <c r="J73" s="110"/>
    </row>
    <row r="74" spans="1:10" ht="37.5">
      <c r="A74" s="51" t="s">
        <v>337</v>
      </c>
      <c r="B74" s="8">
        <v>2113</v>
      </c>
      <c r="C74" s="110" t="str">
        <f ca="1">'ІІ. Розр. з бюджетом'!C25</f>
        <v>(    )</v>
      </c>
      <c r="D74" s="110" t="str">
        <f ca="1">'ІІ. Розр. з бюджетом'!D25</f>
        <v>(    )</v>
      </c>
      <c r="E74" s="110" t="str">
        <f ca="1">'ІІ. Розр. з бюджетом'!E25</f>
        <v>(    )</v>
      </c>
      <c r="F74" s="110">
        <f ca="1">'ІІ. Розр. з бюджетом'!F25</f>
        <v>0</v>
      </c>
      <c r="G74" s="110" t="s">
        <v>235</v>
      </c>
      <c r="H74" s="110" t="s">
        <v>235</v>
      </c>
      <c r="I74" s="110" t="s">
        <v>235</v>
      </c>
      <c r="J74" s="110" t="s">
        <v>235</v>
      </c>
    </row>
    <row r="75" spans="1:10">
      <c r="A75" s="51" t="s">
        <v>75</v>
      </c>
      <c r="B75" s="56">
        <v>2114</v>
      </c>
      <c r="C75" s="110">
        <f ca="1">'ІІ. Розр. з бюджетом'!C26</f>
        <v>0</v>
      </c>
      <c r="D75" s="110">
        <f ca="1">'ІІ. Розр. з бюджетом'!D26</f>
        <v>0</v>
      </c>
      <c r="E75" s="110">
        <f ca="1">'ІІ. Розр. з бюджетом'!E26</f>
        <v>0</v>
      </c>
      <c r="F75" s="110">
        <f ca="1">'ІІ. Розр. з бюджетом'!F26</f>
        <v>0</v>
      </c>
      <c r="G75" s="110"/>
      <c r="H75" s="110"/>
      <c r="I75" s="110"/>
      <c r="J75" s="110"/>
    </row>
    <row r="76" spans="1:10" ht="37.5">
      <c r="A76" s="51" t="s">
        <v>317</v>
      </c>
      <c r="B76" s="56">
        <v>2115</v>
      </c>
      <c r="C76" s="110">
        <f ca="1">'ІІ. Розр. з бюджетом'!C27</f>
        <v>0</v>
      </c>
      <c r="D76" s="110">
        <f ca="1">'ІІ. Розр. з бюджетом'!D27</f>
        <v>0</v>
      </c>
      <c r="E76" s="110">
        <f ca="1">'ІІ. Розр. з бюджетом'!E27</f>
        <v>0</v>
      </c>
      <c r="F76" s="110">
        <f ca="1">'ІІ. Розр. з бюджетом'!F27</f>
        <v>0</v>
      </c>
      <c r="G76" s="110"/>
      <c r="H76" s="110"/>
      <c r="I76" s="110"/>
      <c r="J76" s="110"/>
    </row>
    <row r="77" spans="1:10">
      <c r="A77" s="88" t="s">
        <v>94</v>
      </c>
      <c r="B77" s="8">
        <v>2116</v>
      </c>
      <c r="C77" s="110">
        <f ca="1">'ІІ. Розр. з бюджетом'!C28</f>
        <v>0</v>
      </c>
      <c r="D77" s="110">
        <f ca="1">'ІІ. Розр. з бюджетом'!D28</f>
        <v>0</v>
      </c>
      <c r="E77" s="110">
        <f ca="1">'ІІ. Розр. з бюджетом'!E28</f>
        <v>0</v>
      </c>
      <c r="F77" s="110">
        <f ca="1">'ІІ. Розр. з бюджетом'!F28</f>
        <v>0</v>
      </c>
      <c r="G77" s="110"/>
      <c r="H77" s="110"/>
      <c r="I77" s="110"/>
      <c r="J77" s="110"/>
    </row>
    <row r="78" spans="1:10">
      <c r="A78" s="88" t="s">
        <v>338</v>
      </c>
      <c r="B78" s="8">
        <v>2117</v>
      </c>
      <c r="C78" s="110">
        <f ca="1">'ІІ. Розр. з бюджетом'!C29</f>
        <v>0</v>
      </c>
      <c r="D78" s="110">
        <f ca="1">'ІІ. Розр. з бюджетом'!D29</f>
        <v>0</v>
      </c>
      <c r="E78" s="110">
        <f ca="1">'ІІ. Розр. з бюджетом'!E29</f>
        <v>0</v>
      </c>
      <c r="F78" s="110">
        <f ca="1">'ІІ. Розр. з бюджетом'!F29</f>
        <v>0</v>
      </c>
      <c r="G78" s="110"/>
      <c r="H78" s="110"/>
      <c r="I78" s="110"/>
      <c r="J78" s="110"/>
    </row>
    <row r="79" spans="1:10" ht="37.5">
      <c r="A79" s="87" t="s">
        <v>314</v>
      </c>
      <c r="B79" s="8">
        <v>2120</v>
      </c>
      <c r="C79" s="135">
        <f ca="1">'ІІ. Розр. з бюджетом'!C32</f>
        <v>0</v>
      </c>
      <c r="D79" s="135">
        <f ca="1">'ІІ. Розр. з бюджетом'!D32</f>
        <v>1015</v>
      </c>
      <c r="E79" s="135">
        <f ca="1">'ІІ. Розр. з бюджетом'!E32</f>
        <v>1015</v>
      </c>
      <c r="F79" s="135">
        <f ca="1">'ІІ. Розр. з бюджетом'!F32</f>
        <v>1206</v>
      </c>
      <c r="G79" s="110"/>
      <c r="H79" s="110"/>
      <c r="I79" s="110"/>
      <c r="J79" s="110"/>
    </row>
    <row r="80" spans="1:10" ht="37.5">
      <c r="A80" s="87" t="s">
        <v>318</v>
      </c>
      <c r="B80" s="8">
        <v>2130</v>
      </c>
      <c r="C80" s="135">
        <f ca="1">'ІІ. Розр. з бюджетом'!C37</f>
        <v>0</v>
      </c>
      <c r="D80" s="135">
        <f ca="1">'ІІ. Розр. з бюджетом'!D37</f>
        <v>1652</v>
      </c>
      <c r="E80" s="135">
        <f ca="1">'ІІ. Розр. з бюджетом'!E37</f>
        <v>1652</v>
      </c>
      <c r="F80" s="135">
        <f ca="1">'ІІ. Розр. з бюджетом'!F37</f>
        <v>2102.4</v>
      </c>
      <c r="G80" s="110"/>
      <c r="H80" s="110"/>
      <c r="I80" s="110"/>
      <c r="J80" s="110"/>
    </row>
    <row r="81" spans="1:10" ht="75">
      <c r="A81" s="88" t="s">
        <v>416</v>
      </c>
      <c r="B81" s="8">
        <v>2131</v>
      </c>
      <c r="C81" s="110">
        <f ca="1">'ІІ. Розр. з бюджетом'!C38</f>
        <v>0</v>
      </c>
      <c r="D81" s="110">
        <f ca="1">'ІІ. Розр. з бюджетом'!D38</f>
        <v>0</v>
      </c>
      <c r="E81" s="110">
        <f ca="1">'ІІ. Розр. з бюджетом'!E38</f>
        <v>0</v>
      </c>
      <c r="F81" s="110">
        <f ca="1">'ІІ. Розр. з бюджетом'!F38</f>
        <v>0</v>
      </c>
      <c r="G81" s="110"/>
      <c r="H81" s="110"/>
      <c r="I81" s="110"/>
      <c r="J81" s="110"/>
    </row>
    <row r="82" spans="1:10" ht="37.5">
      <c r="A82" s="88" t="s">
        <v>319</v>
      </c>
      <c r="B82" s="8">
        <v>2133</v>
      </c>
      <c r="C82" s="110">
        <f ca="1">'ІІ. Розр. з бюджетом'!C40</f>
        <v>0</v>
      </c>
      <c r="D82" s="110">
        <f ca="1">'ІІ. Розр. з бюджетом'!D40</f>
        <v>1546</v>
      </c>
      <c r="E82" s="110">
        <f ca="1">'ІІ. Розр. з бюджетом'!E40</f>
        <v>1546</v>
      </c>
      <c r="F82" s="110">
        <f ca="1">'ІІ. Розр. з бюджетом'!F40</f>
        <v>1969</v>
      </c>
      <c r="G82" s="110"/>
      <c r="H82" s="110"/>
      <c r="I82" s="110"/>
      <c r="J82" s="110"/>
    </row>
    <row r="83" spans="1:10" ht="25.5" customHeight="1">
      <c r="A83" s="87" t="s">
        <v>315</v>
      </c>
      <c r="B83" s="8">
        <v>2200</v>
      </c>
      <c r="C83" s="135">
        <f ca="1">'ІІ. Розр. з бюджетом'!C45</f>
        <v>0</v>
      </c>
      <c r="D83" s="135">
        <f ca="1">'ІІ. Розр. з бюджетом'!D45</f>
        <v>2917</v>
      </c>
      <c r="E83" s="135">
        <f ca="1">'ІІ. Розр. з бюджетом'!E45</f>
        <v>2917</v>
      </c>
      <c r="F83" s="135">
        <f ca="1">'ІІ. Розр. з бюджетом'!F45</f>
        <v>3708.9</v>
      </c>
      <c r="G83" s="110"/>
      <c r="H83" s="110"/>
      <c r="I83" s="110"/>
      <c r="J83" s="110"/>
    </row>
    <row r="84" spans="1:10" ht="24.95" customHeight="1">
      <c r="A84" s="236" t="s">
        <v>126</v>
      </c>
      <c r="B84" s="237"/>
      <c r="C84" s="236"/>
      <c r="D84" s="236"/>
      <c r="E84" s="236"/>
      <c r="F84" s="236"/>
      <c r="G84" s="236"/>
      <c r="H84" s="236"/>
      <c r="I84" s="236"/>
      <c r="J84" s="236"/>
    </row>
    <row r="85" spans="1:10" ht="20.100000000000001" customHeight="1">
      <c r="A85" s="117" t="s">
        <v>248</v>
      </c>
      <c r="B85" s="10">
        <v>3405</v>
      </c>
      <c r="C85" s="135">
        <f ca="1">'ІІІ. Рух грош. коштів'!C84</f>
        <v>0</v>
      </c>
      <c r="D85" s="135">
        <f ca="1">'ІІІ. Рух грош. коштів'!D84</f>
        <v>3</v>
      </c>
      <c r="E85" s="135">
        <f ca="1">'ІІІ. Рух грош. коштів'!E84</f>
        <v>3</v>
      </c>
      <c r="F85" s="135">
        <f ca="1">'ІІІ. Рух грош. коштів'!F84</f>
        <v>386</v>
      </c>
      <c r="G85" s="13" t="s">
        <v>173</v>
      </c>
      <c r="H85" s="13" t="s">
        <v>173</v>
      </c>
      <c r="I85" s="13" t="s">
        <v>173</v>
      </c>
      <c r="J85" s="13" t="s">
        <v>173</v>
      </c>
    </row>
    <row r="86" spans="1:10" ht="20.100000000000001" customHeight="1">
      <c r="A86" s="88" t="s">
        <v>310</v>
      </c>
      <c r="B86" s="118">
        <v>3040</v>
      </c>
      <c r="C86" s="110">
        <f ca="1">'ІІІ. Рух грош. коштів'!C11</f>
        <v>0</v>
      </c>
      <c r="D86" s="110">
        <f ca="1">'ІІІ. Рух грош. коштів'!D11</f>
        <v>3692.4</v>
      </c>
      <c r="E86" s="110">
        <f ca="1">'ІІІ. Рух грош. коштів'!E11</f>
        <v>3692.4</v>
      </c>
      <c r="F86" s="110">
        <f ca="1">'ІІІ. Рух грош. коштів'!F11</f>
        <v>1888.8000000000002</v>
      </c>
      <c r="G86" s="110"/>
      <c r="H86" s="110"/>
      <c r="I86" s="110"/>
      <c r="J86" s="110"/>
    </row>
    <row r="87" spans="1:10" ht="20.100000000000001" customHeight="1">
      <c r="A87" s="88" t="s">
        <v>249</v>
      </c>
      <c r="B87" s="118">
        <v>3195</v>
      </c>
      <c r="C87" s="110">
        <f ca="1">'ІІІ. Рух грош. коштів'!C44</f>
        <v>0</v>
      </c>
      <c r="D87" s="110">
        <f ca="1">'ІІІ. Рух грош. коштів'!D44</f>
        <v>383.29999999999927</v>
      </c>
      <c r="E87" s="110">
        <v>384</v>
      </c>
      <c r="F87" s="110">
        <f ca="1">'ІІІ. Рух грош. коштів'!F44</f>
        <v>1045.5000000000009</v>
      </c>
      <c r="G87" s="13" t="s">
        <v>173</v>
      </c>
      <c r="H87" s="13" t="s">
        <v>173</v>
      </c>
      <c r="I87" s="13" t="s">
        <v>173</v>
      </c>
      <c r="J87" s="13" t="s">
        <v>173</v>
      </c>
    </row>
    <row r="88" spans="1:10" ht="20.100000000000001" customHeight="1">
      <c r="A88" s="88" t="s">
        <v>130</v>
      </c>
      <c r="B88" s="118">
        <v>3295</v>
      </c>
      <c r="C88" s="110">
        <f ca="1">'ІІІ. Рух грош. коштів'!C63</f>
        <v>0</v>
      </c>
      <c r="D88" s="110">
        <f ca="1">'ІІІ. Рух грош. коштів'!D63</f>
        <v>0</v>
      </c>
      <c r="E88" s="110">
        <f ca="1">'ІІІ. Рух грош. коштів'!E63</f>
        <v>0</v>
      </c>
      <c r="F88" s="110">
        <f ca="1">'ІІІ. Рух грош. коштів'!F63</f>
        <v>0</v>
      </c>
      <c r="G88" s="13" t="s">
        <v>173</v>
      </c>
      <c r="H88" s="13" t="s">
        <v>173</v>
      </c>
      <c r="I88" s="13" t="s">
        <v>173</v>
      </c>
      <c r="J88" s="13" t="s">
        <v>173</v>
      </c>
    </row>
    <row r="89" spans="1:10" ht="20.100000000000001" customHeight="1">
      <c r="A89" s="88" t="s">
        <v>250</v>
      </c>
      <c r="B89" s="10">
        <v>3395</v>
      </c>
      <c r="C89" s="110">
        <f ca="1">'ІІІ. Рух грош. коштів'!C82</f>
        <v>0</v>
      </c>
      <c r="D89" s="110">
        <f ca="1">'ІІІ. Рух грош. коштів'!D82</f>
        <v>0</v>
      </c>
      <c r="E89" s="110">
        <f ca="1">'ІІІ. Рух грош. коштів'!E82</f>
        <v>0</v>
      </c>
      <c r="F89" s="110">
        <f ca="1">'ІІІ. Рух грош. коштів'!F82</f>
        <v>0</v>
      </c>
      <c r="G89" s="13" t="s">
        <v>173</v>
      </c>
      <c r="H89" s="13" t="s">
        <v>173</v>
      </c>
      <c r="I89" s="13" t="s">
        <v>173</v>
      </c>
      <c r="J89" s="13" t="s">
        <v>173</v>
      </c>
    </row>
    <row r="90" spans="1:10" ht="20.100000000000001" customHeight="1">
      <c r="A90" s="88" t="s">
        <v>135</v>
      </c>
      <c r="B90" s="10">
        <v>3410</v>
      </c>
      <c r="C90" s="110">
        <f ca="1">'ІІІ. Рух грош. коштів'!C85</f>
        <v>0</v>
      </c>
      <c r="D90" s="110">
        <f ca="1">'ІІІ. Рух грош. коштів'!D85</f>
        <v>0</v>
      </c>
      <c r="E90" s="110">
        <f ca="1">'ІІІ. Рух грош. коштів'!E85</f>
        <v>0</v>
      </c>
      <c r="F90" s="110">
        <f ca="1">'ІІІ. Рух грош. коштів'!F85</f>
        <v>0</v>
      </c>
      <c r="G90" s="13" t="s">
        <v>173</v>
      </c>
      <c r="H90" s="13" t="s">
        <v>173</v>
      </c>
      <c r="I90" s="13" t="s">
        <v>173</v>
      </c>
      <c r="J90" s="13" t="s">
        <v>173</v>
      </c>
    </row>
    <row r="91" spans="1:10" ht="20.100000000000001" customHeight="1">
      <c r="A91" s="119" t="s">
        <v>251</v>
      </c>
      <c r="B91" s="10">
        <v>3415</v>
      </c>
      <c r="C91" s="140">
        <f>SUM(C85,C87:C90)</f>
        <v>0</v>
      </c>
      <c r="D91" s="140">
        <f>SUM(D85,D87:D90)</f>
        <v>386.29999999999927</v>
      </c>
      <c r="E91" s="140">
        <v>387</v>
      </c>
      <c r="F91" s="140">
        <f>SUM(F85,F87:F90)</f>
        <v>1431.5000000000009</v>
      </c>
      <c r="G91" s="13" t="s">
        <v>173</v>
      </c>
      <c r="H91" s="13" t="s">
        <v>173</v>
      </c>
      <c r="I91" s="13" t="s">
        <v>173</v>
      </c>
      <c r="J91" s="13" t="s">
        <v>173</v>
      </c>
    </row>
    <row r="92" spans="1:10" ht="24.95" customHeight="1">
      <c r="A92" s="252" t="s">
        <v>165</v>
      </c>
      <c r="B92" s="253"/>
      <c r="C92" s="253"/>
      <c r="D92" s="253"/>
      <c r="E92" s="253"/>
      <c r="F92" s="253"/>
      <c r="G92" s="253"/>
      <c r="H92" s="253"/>
      <c r="I92" s="253"/>
      <c r="J92" s="254"/>
    </row>
    <row r="93" spans="1:10" ht="20.100000000000001" customHeight="1">
      <c r="A93" s="88" t="s">
        <v>164</v>
      </c>
      <c r="B93" s="10">
        <v>4000</v>
      </c>
      <c r="C93" s="110">
        <f ca="1">'IV. Кап. інвестиції'!C6</f>
        <v>0</v>
      </c>
      <c r="D93" s="110">
        <f ca="1">'IV. Кап. інвестиції'!D6</f>
        <v>1407</v>
      </c>
      <c r="E93" s="110">
        <f ca="1">'IV. Кап. інвестиції'!E6</f>
        <v>571</v>
      </c>
      <c r="F93" s="110">
        <f ca="1">'IV. Кап. інвестиції'!F6</f>
        <v>300</v>
      </c>
      <c r="G93" s="110"/>
      <c r="H93" s="110"/>
      <c r="I93" s="110"/>
      <c r="J93" s="110"/>
    </row>
    <row r="94" spans="1:10" ht="24.95" customHeight="1">
      <c r="A94" s="258" t="s">
        <v>168</v>
      </c>
      <c r="B94" s="258"/>
      <c r="C94" s="258"/>
      <c r="D94" s="258"/>
      <c r="E94" s="258"/>
      <c r="F94" s="258"/>
      <c r="G94" s="258"/>
      <c r="H94" s="258"/>
      <c r="I94" s="258"/>
      <c r="J94" s="258"/>
    </row>
    <row r="95" spans="1:10" ht="19.5" customHeight="1">
      <c r="A95" s="120" t="s">
        <v>252</v>
      </c>
      <c r="B95" s="121">
        <v>5040</v>
      </c>
      <c r="C95" s="145"/>
      <c r="D95" s="145">
        <f>(D67/D46)*100</f>
        <v>5.1659023469112491</v>
      </c>
      <c r="E95" s="145">
        <v>5.2</v>
      </c>
      <c r="F95" s="145">
        <f>(F67/F46)*100</f>
        <v>2.524190155658395</v>
      </c>
      <c r="G95" s="145"/>
      <c r="H95" s="145"/>
      <c r="I95" s="145"/>
      <c r="J95" s="145"/>
    </row>
    <row r="96" spans="1:10" ht="20.100000000000001" customHeight="1">
      <c r="A96" s="120" t="s">
        <v>253</v>
      </c>
      <c r="B96" s="121">
        <v>5020</v>
      </c>
      <c r="C96" s="158"/>
      <c r="D96" s="159" t="e">
        <f>(D67/D107)*100</f>
        <v>#DIV/0!</v>
      </c>
      <c r="E96" s="159"/>
      <c r="F96" s="159" t="e">
        <f>(F67/F107)*100</f>
        <v>#DIV/0!</v>
      </c>
      <c r="G96" s="13" t="s">
        <v>173</v>
      </c>
      <c r="H96" s="13" t="s">
        <v>173</v>
      </c>
      <c r="I96" s="13" t="s">
        <v>173</v>
      </c>
      <c r="J96" s="13" t="s">
        <v>173</v>
      </c>
    </row>
    <row r="97" spans="1:10" ht="20.100000000000001" customHeight="1">
      <c r="A97" s="88" t="s">
        <v>254</v>
      </c>
      <c r="B97" s="7">
        <v>5030</v>
      </c>
      <c r="C97" s="160"/>
      <c r="D97" s="160" t="e">
        <f>(D67/D113)*100</f>
        <v>#DIV/0!</v>
      </c>
      <c r="E97" s="160"/>
      <c r="F97" s="160" t="e">
        <f>(F67/F113)*100</f>
        <v>#DIV/0!</v>
      </c>
      <c r="G97" s="13" t="s">
        <v>173</v>
      </c>
      <c r="H97" s="13" t="s">
        <v>173</v>
      </c>
      <c r="I97" s="13" t="s">
        <v>173</v>
      </c>
      <c r="J97" s="13" t="s">
        <v>173</v>
      </c>
    </row>
    <row r="98" spans="1:10" ht="20.100000000000001" customHeight="1">
      <c r="A98" s="122" t="s">
        <v>177</v>
      </c>
      <c r="B98" s="123">
        <v>5110</v>
      </c>
      <c r="C98" s="159"/>
      <c r="D98" s="159">
        <v>0</v>
      </c>
      <c r="E98" s="159"/>
      <c r="F98" s="159">
        <v>0</v>
      </c>
      <c r="G98" s="13" t="s">
        <v>173</v>
      </c>
      <c r="H98" s="13" t="s">
        <v>173</v>
      </c>
      <c r="I98" s="13" t="s">
        <v>173</v>
      </c>
      <c r="J98" s="13" t="s">
        <v>173</v>
      </c>
    </row>
    <row r="99" spans="1:10" ht="20.100000000000001" customHeight="1">
      <c r="A99" s="122" t="s">
        <v>255</v>
      </c>
      <c r="B99" s="123">
        <v>5220</v>
      </c>
      <c r="C99" s="159"/>
      <c r="D99" s="159">
        <f>D104/D103</f>
        <v>0.51064624579753459</v>
      </c>
      <c r="E99" s="159"/>
      <c r="F99" s="159">
        <f>F104/F103</f>
        <v>0.44922406751973865</v>
      </c>
      <c r="G99" s="13" t="s">
        <v>173</v>
      </c>
      <c r="H99" s="13" t="s">
        <v>173</v>
      </c>
      <c r="I99" s="13" t="s">
        <v>173</v>
      </c>
      <c r="J99" s="13" t="s">
        <v>173</v>
      </c>
    </row>
    <row r="100" spans="1:10" ht="24.95" customHeight="1">
      <c r="A100" s="236" t="s">
        <v>167</v>
      </c>
      <c r="B100" s="236"/>
      <c r="C100" s="236"/>
      <c r="D100" s="236"/>
      <c r="E100" s="236"/>
      <c r="F100" s="236"/>
      <c r="G100" s="236"/>
      <c r="H100" s="236"/>
      <c r="I100" s="236"/>
      <c r="J100" s="236"/>
    </row>
    <row r="101" spans="1:10" ht="20.100000000000001" customHeight="1">
      <c r="A101" s="120" t="s">
        <v>256</v>
      </c>
      <c r="B101" s="121">
        <v>6000</v>
      </c>
      <c r="C101" s="185"/>
      <c r="D101" s="110"/>
      <c r="E101" s="110"/>
      <c r="F101" s="110"/>
      <c r="G101" s="13" t="s">
        <v>173</v>
      </c>
      <c r="H101" s="13" t="s">
        <v>173</v>
      </c>
      <c r="I101" s="13" t="s">
        <v>173</v>
      </c>
      <c r="J101" s="13" t="s">
        <v>173</v>
      </c>
    </row>
    <row r="102" spans="1:10" ht="20.100000000000001" customHeight="1">
      <c r="A102" s="120" t="s">
        <v>339</v>
      </c>
      <c r="B102" s="121">
        <v>6001</v>
      </c>
      <c r="C102" s="187"/>
      <c r="D102" s="115">
        <f>D103-D104</f>
        <v>1310</v>
      </c>
      <c r="E102" s="115">
        <f>E103-E104</f>
        <v>1779</v>
      </c>
      <c r="F102" s="115">
        <f>F103-F104</f>
        <v>2023</v>
      </c>
      <c r="G102" s="13" t="s">
        <v>173</v>
      </c>
      <c r="H102" s="13" t="s">
        <v>173</v>
      </c>
      <c r="I102" s="13" t="s">
        <v>173</v>
      </c>
      <c r="J102" s="13" t="s">
        <v>173</v>
      </c>
    </row>
    <row r="103" spans="1:10" ht="20.100000000000001" customHeight="1">
      <c r="A103" s="120" t="s">
        <v>257</v>
      </c>
      <c r="B103" s="121">
        <v>6002</v>
      </c>
      <c r="C103" s="186"/>
      <c r="D103" s="160">
        <v>2677</v>
      </c>
      <c r="E103" s="160">
        <v>3343</v>
      </c>
      <c r="F103" s="160">
        <v>3673</v>
      </c>
      <c r="G103" s="13" t="s">
        <v>173</v>
      </c>
      <c r="H103" s="13" t="s">
        <v>173</v>
      </c>
      <c r="I103" s="13" t="s">
        <v>173</v>
      </c>
      <c r="J103" s="13" t="s">
        <v>173</v>
      </c>
    </row>
    <row r="104" spans="1:10" ht="20.100000000000001" customHeight="1">
      <c r="A104" s="120" t="s">
        <v>258</v>
      </c>
      <c r="B104" s="121">
        <v>6003</v>
      </c>
      <c r="C104" s="186"/>
      <c r="D104" s="160">
        <v>1367</v>
      </c>
      <c r="E104" s="160">
        <v>1564</v>
      </c>
      <c r="F104" s="160">
        <v>1650</v>
      </c>
      <c r="G104" s="13" t="s">
        <v>173</v>
      </c>
      <c r="H104" s="13" t="s">
        <v>173</v>
      </c>
      <c r="I104" s="13" t="s">
        <v>173</v>
      </c>
      <c r="J104" s="13" t="s">
        <v>173</v>
      </c>
    </row>
    <row r="105" spans="1:10" ht="20.100000000000001" customHeight="1">
      <c r="A105" s="88" t="s">
        <v>259</v>
      </c>
      <c r="B105" s="7">
        <v>6010</v>
      </c>
      <c r="C105" s="186"/>
      <c r="D105" s="160">
        <v>482</v>
      </c>
      <c r="E105" s="160">
        <v>1005</v>
      </c>
      <c r="F105" s="160">
        <v>1802</v>
      </c>
      <c r="G105" s="13" t="s">
        <v>173</v>
      </c>
      <c r="H105" s="13" t="s">
        <v>173</v>
      </c>
      <c r="I105" s="13" t="s">
        <v>173</v>
      </c>
      <c r="J105" s="13" t="s">
        <v>173</v>
      </c>
    </row>
    <row r="106" spans="1:10" ht="20.100000000000001" customHeight="1">
      <c r="A106" s="88" t="s">
        <v>340</v>
      </c>
      <c r="B106" s="7">
        <v>6011</v>
      </c>
      <c r="C106" s="186"/>
      <c r="D106" s="160">
        <v>386</v>
      </c>
      <c r="E106" s="160">
        <v>387</v>
      </c>
      <c r="F106" s="160">
        <v>1432</v>
      </c>
      <c r="G106" s="13" t="s">
        <v>173</v>
      </c>
      <c r="H106" s="13" t="s">
        <v>173</v>
      </c>
      <c r="I106" s="13" t="s">
        <v>173</v>
      </c>
      <c r="J106" s="13" t="s">
        <v>173</v>
      </c>
    </row>
    <row r="107" spans="1:10" s="6" customFormat="1" ht="20.100000000000001" customHeight="1">
      <c r="A107" s="87" t="s">
        <v>199</v>
      </c>
      <c r="B107" s="7">
        <v>6020</v>
      </c>
      <c r="C107" s="185"/>
      <c r="D107" s="110"/>
      <c r="E107" s="110"/>
      <c r="F107" s="110"/>
      <c r="G107" s="13" t="s">
        <v>173</v>
      </c>
      <c r="H107" s="13" t="s">
        <v>173</v>
      </c>
      <c r="I107" s="13" t="s">
        <v>173</v>
      </c>
      <c r="J107" s="13" t="s">
        <v>173</v>
      </c>
    </row>
    <row r="108" spans="1:10" ht="20.100000000000001" customHeight="1">
      <c r="A108" s="88" t="s">
        <v>136</v>
      </c>
      <c r="B108" s="7">
        <v>6030</v>
      </c>
      <c r="C108" s="160"/>
      <c r="D108" s="160"/>
      <c r="E108" s="160"/>
      <c r="F108" s="160"/>
      <c r="G108" s="13" t="s">
        <v>173</v>
      </c>
      <c r="H108" s="13" t="s">
        <v>173</v>
      </c>
      <c r="I108" s="13" t="s">
        <v>173</v>
      </c>
      <c r="J108" s="13" t="s">
        <v>173</v>
      </c>
    </row>
    <row r="109" spans="1:10" ht="20.100000000000001" customHeight="1">
      <c r="A109" s="88" t="s">
        <v>137</v>
      </c>
      <c r="B109" s="7">
        <v>6040</v>
      </c>
      <c r="C109" s="160"/>
      <c r="D109" s="160"/>
      <c r="E109" s="160"/>
      <c r="F109" s="160"/>
      <c r="G109" s="13" t="s">
        <v>173</v>
      </c>
      <c r="H109" s="13" t="s">
        <v>173</v>
      </c>
      <c r="I109" s="13" t="s">
        <v>173</v>
      </c>
      <c r="J109" s="13" t="s">
        <v>173</v>
      </c>
    </row>
    <row r="110" spans="1:10" s="6" customFormat="1" ht="20.100000000000001" customHeight="1">
      <c r="A110" s="87" t="s">
        <v>198</v>
      </c>
      <c r="B110" s="7">
        <v>6050</v>
      </c>
      <c r="C110" s="143">
        <f>SUM(C108:C109)</f>
        <v>0</v>
      </c>
      <c r="D110" s="143">
        <f>SUM(D108:D109)</f>
        <v>0</v>
      </c>
      <c r="E110" s="143">
        <f>SUM(E108:E109)</f>
        <v>0</v>
      </c>
      <c r="F110" s="143">
        <f>SUM(F108:F109)</f>
        <v>0</v>
      </c>
      <c r="G110" s="13" t="s">
        <v>173</v>
      </c>
      <c r="H110" s="13" t="s">
        <v>173</v>
      </c>
      <c r="I110" s="13" t="s">
        <v>173</v>
      </c>
      <c r="J110" s="13" t="s">
        <v>173</v>
      </c>
    </row>
    <row r="111" spans="1:10" ht="20.100000000000001" customHeight="1">
      <c r="A111" s="88" t="s">
        <v>341</v>
      </c>
      <c r="B111" s="7">
        <v>6060</v>
      </c>
      <c r="C111" s="110"/>
      <c r="D111" s="110"/>
      <c r="E111" s="110"/>
      <c r="F111" s="110"/>
      <c r="G111" s="110"/>
      <c r="H111" s="110"/>
      <c r="I111" s="110"/>
      <c r="J111" s="110"/>
    </row>
    <row r="112" spans="1:10" ht="20.100000000000001" customHeight="1">
      <c r="A112" s="88" t="s">
        <v>342</v>
      </c>
      <c r="B112" s="7">
        <v>6070</v>
      </c>
      <c r="C112" s="160"/>
      <c r="D112" s="160"/>
      <c r="E112" s="160"/>
      <c r="F112" s="160"/>
      <c r="G112" s="13" t="s">
        <v>173</v>
      </c>
      <c r="H112" s="13" t="s">
        <v>173</v>
      </c>
      <c r="I112" s="13" t="s">
        <v>173</v>
      </c>
      <c r="J112" s="13" t="s">
        <v>173</v>
      </c>
    </row>
    <row r="113" spans="1:10" s="6" customFormat="1" ht="20.100000000000001" customHeight="1">
      <c r="A113" s="87" t="s">
        <v>124</v>
      </c>
      <c r="B113" s="7">
        <v>6080</v>
      </c>
      <c r="C113" s="160"/>
      <c r="D113" s="160"/>
      <c r="E113" s="160"/>
      <c r="F113" s="160"/>
      <c r="G113" s="13" t="s">
        <v>173</v>
      </c>
      <c r="H113" s="13" t="s">
        <v>173</v>
      </c>
      <c r="I113" s="13" t="s">
        <v>173</v>
      </c>
      <c r="J113" s="13" t="s">
        <v>173</v>
      </c>
    </row>
    <row r="114" spans="1:10" s="6" customFormat="1" ht="20.100000000000001" customHeight="1">
      <c r="A114" s="236" t="s">
        <v>260</v>
      </c>
      <c r="B114" s="236"/>
      <c r="C114" s="236"/>
      <c r="D114" s="236"/>
      <c r="E114" s="236"/>
      <c r="F114" s="236"/>
      <c r="G114" s="236"/>
      <c r="H114" s="236"/>
      <c r="I114" s="236"/>
      <c r="J114" s="236"/>
    </row>
    <row r="115" spans="1:10" s="6" customFormat="1" ht="20.100000000000001" customHeight="1">
      <c r="A115" s="117" t="s">
        <v>311</v>
      </c>
      <c r="B115" s="124" t="s">
        <v>261</v>
      </c>
      <c r="C115" s="140">
        <f t="shared" ref="C115:J115" si="3">SUM(C116:C118)</f>
        <v>0</v>
      </c>
      <c r="D115" s="140">
        <f t="shared" si="3"/>
        <v>0</v>
      </c>
      <c r="E115" s="140">
        <f t="shared" si="3"/>
        <v>0</v>
      </c>
      <c r="F115" s="140">
        <f t="shared" si="3"/>
        <v>0</v>
      </c>
      <c r="G115" s="140">
        <f t="shared" si="3"/>
        <v>0</v>
      </c>
      <c r="H115" s="140">
        <f t="shared" si="3"/>
        <v>0</v>
      </c>
      <c r="I115" s="140">
        <f t="shared" si="3"/>
        <v>0</v>
      </c>
      <c r="J115" s="140">
        <f t="shared" si="3"/>
        <v>0</v>
      </c>
    </row>
    <row r="116" spans="1:10" s="6" customFormat="1" ht="20.100000000000001" customHeight="1">
      <c r="A116" s="88" t="s">
        <v>343</v>
      </c>
      <c r="B116" s="125" t="s">
        <v>262</v>
      </c>
      <c r="C116" s="110"/>
      <c r="D116" s="110"/>
      <c r="E116" s="110"/>
      <c r="F116" s="141">
        <f ca="1">'6.1. Інша інфо_1'!G71</f>
        <v>0</v>
      </c>
      <c r="G116" s="110"/>
      <c r="H116" s="110"/>
      <c r="I116" s="110"/>
      <c r="J116" s="110"/>
    </row>
    <row r="117" spans="1:10" s="6" customFormat="1" ht="20.100000000000001" customHeight="1">
      <c r="A117" s="88" t="s">
        <v>344</v>
      </c>
      <c r="B117" s="125" t="s">
        <v>263</v>
      </c>
      <c r="C117" s="110"/>
      <c r="D117" s="110"/>
      <c r="E117" s="110"/>
      <c r="F117" s="141">
        <f ca="1">'6.1. Інша інфо_1'!G74</f>
        <v>0</v>
      </c>
      <c r="G117" s="110"/>
      <c r="H117" s="110"/>
      <c r="I117" s="110"/>
      <c r="J117" s="110"/>
    </row>
    <row r="118" spans="1:10" s="6" customFormat="1" ht="20.100000000000001" customHeight="1">
      <c r="A118" s="88" t="s">
        <v>345</v>
      </c>
      <c r="B118" s="125" t="s">
        <v>264</v>
      </c>
      <c r="C118" s="110"/>
      <c r="D118" s="110"/>
      <c r="E118" s="110"/>
      <c r="F118" s="141">
        <f ca="1">'6.1. Інша інфо_1'!G77</f>
        <v>0</v>
      </c>
      <c r="G118" s="110"/>
      <c r="H118" s="110"/>
      <c r="I118" s="110"/>
      <c r="J118" s="110"/>
    </row>
    <row r="119" spans="1:10" s="6" customFormat="1" ht="20.100000000000001" customHeight="1">
      <c r="A119" s="87" t="s">
        <v>312</v>
      </c>
      <c r="B119" s="125" t="s">
        <v>265</v>
      </c>
      <c r="C119" s="140">
        <f t="shared" ref="C119:J119" si="4">SUM(C120:C122)</f>
        <v>0</v>
      </c>
      <c r="D119" s="140">
        <f t="shared" si="4"/>
        <v>0</v>
      </c>
      <c r="E119" s="140">
        <f t="shared" si="4"/>
        <v>0</v>
      </c>
      <c r="F119" s="140">
        <f t="shared" si="4"/>
        <v>0</v>
      </c>
      <c r="G119" s="140">
        <f t="shared" si="4"/>
        <v>0</v>
      </c>
      <c r="H119" s="140">
        <f t="shared" si="4"/>
        <v>0</v>
      </c>
      <c r="I119" s="140">
        <f t="shared" si="4"/>
        <v>0</v>
      </c>
      <c r="J119" s="140">
        <f t="shared" si="4"/>
        <v>0</v>
      </c>
    </row>
    <row r="120" spans="1:10" s="6" customFormat="1" ht="20.100000000000001" customHeight="1">
      <c r="A120" s="88" t="s">
        <v>343</v>
      </c>
      <c r="B120" s="125" t="s">
        <v>266</v>
      </c>
      <c r="C120" s="110"/>
      <c r="D120" s="110"/>
      <c r="E120" s="110"/>
      <c r="F120" s="141">
        <f ca="1">'6.1. Інша інфо_1'!J71</f>
        <v>0</v>
      </c>
      <c r="G120" s="110"/>
      <c r="H120" s="110"/>
      <c r="I120" s="110"/>
      <c r="J120" s="110"/>
    </row>
    <row r="121" spans="1:10" s="6" customFormat="1" ht="19.5" customHeight="1">
      <c r="A121" s="88" t="s">
        <v>344</v>
      </c>
      <c r="B121" s="125" t="s">
        <v>267</v>
      </c>
      <c r="C121" s="110"/>
      <c r="D121" s="110"/>
      <c r="E121" s="110"/>
      <c r="F121" s="141">
        <f ca="1">'6.1. Інша інфо_1'!J74</f>
        <v>0</v>
      </c>
      <c r="G121" s="110"/>
      <c r="H121" s="110"/>
      <c r="I121" s="110"/>
      <c r="J121" s="110"/>
    </row>
    <row r="122" spans="1:10" ht="19.5" customHeight="1">
      <c r="A122" s="122" t="s">
        <v>345</v>
      </c>
      <c r="B122" s="126" t="s">
        <v>268</v>
      </c>
      <c r="C122" s="110"/>
      <c r="D122" s="110"/>
      <c r="E122" s="110"/>
      <c r="F122" s="141">
        <f ca="1">'6.1. Інша інфо_1'!J77</f>
        <v>0</v>
      </c>
      <c r="G122" s="110"/>
      <c r="H122" s="110"/>
      <c r="I122" s="110"/>
      <c r="J122" s="110"/>
    </row>
    <row r="123" spans="1:10">
      <c r="A123" s="236" t="s">
        <v>269</v>
      </c>
      <c r="B123" s="236"/>
      <c r="C123" s="236"/>
      <c r="D123" s="236"/>
      <c r="E123" s="236"/>
      <c r="F123" s="236"/>
      <c r="G123" s="236"/>
      <c r="H123" s="236"/>
      <c r="I123" s="236"/>
      <c r="J123" s="236"/>
    </row>
    <row r="124" spans="1:10" s="27" customFormat="1" ht="56.25">
      <c r="A124" s="87" t="s">
        <v>434</v>
      </c>
      <c r="B124" s="125" t="s">
        <v>270</v>
      </c>
      <c r="C124" s="141">
        <f>SUM(C125:C129)</f>
        <v>0</v>
      </c>
      <c r="D124" s="141">
        <f>SUM(D125:D129)</f>
        <v>86</v>
      </c>
      <c r="E124" s="141">
        <f>SUM(E125:E129)</f>
        <v>86</v>
      </c>
      <c r="F124" s="141">
        <f>SUM(F125:F129)</f>
        <v>84.25</v>
      </c>
      <c r="G124" s="13" t="s">
        <v>173</v>
      </c>
      <c r="H124" s="13" t="s">
        <v>173</v>
      </c>
      <c r="I124" s="13" t="s">
        <v>173</v>
      </c>
      <c r="J124" s="13" t="s">
        <v>173</v>
      </c>
    </row>
    <row r="125" spans="1:10" s="27" customFormat="1">
      <c r="A125" s="88" t="s">
        <v>386</v>
      </c>
      <c r="B125" s="125" t="s">
        <v>271</v>
      </c>
      <c r="C125" s="110">
        <f ca="1">'6.1. Інша інфо_1'!D12</f>
        <v>0</v>
      </c>
      <c r="D125" s="110">
        <f ca="1">'6.1. Інша інфо_1'!F12</f>
        <v>0</v>
      </c>
      <c r="E125" s="110">
        <f ca="1">'6.1. Інша інфо_1'!H12</f>
        <v>0</v>
      </c>
      <c r="F125" s="110">
        <f ca="1">'6.1. Інша інфо_1'!J12</f>
        <v>0</v>
      </c>
      <c r="G125" s="13" t="s">
        <v>173</v>
      </c>
      <c r="H125" s="13" t="s">
        <v>173</v>
      </c>
      <c r="I125" s="13" t="s">
        <v>173</v>
      </c>
      <c r="J125" s="13" t="s">
        <v>173</v>
      </c>
    </row>
    <row r="126" spans="1:10" s="27" customFormat="1">
      <c r="A126" s="88" t="s">
        <v>394</v>
      </c>
      <c r="B126" s="125" t="s">
        <v>272</v>
      </c>
      <c r="C126" s="110">
        <f ca="1">'6.1. Інша інфо_1'!D13</f>
        <v>0</v>
      </c>
      <c r="D126" s="110">
        <f ca="1">'6.1. Інша інфо_1'!F13</f>
        <v>0</v>
      </c>
      <c r="E126" s="110">
        <f ca="1">'6.1. Інша інфо_1'!H13</f>
        <v>0</v>
      </c>
      <c r="F126" s="110">
        <f ca="1">'6.1. Інша інфо_1'!J13</f>
        <v>0</v>
      </c>
      <c r="G126" s="13" t="s">
        <v>173</v>
      </c>
      <c r="H126" s="13" t="s">
        <v>173</v>
      </c>
      <c r="I126" s="13" t="s">
        <v>173</v>
      </c>
      <c r="J126" s="13" t="s">
        <v>173</v>
      </c>
    </row>
    <row r="127" spans="1:10" s="27" customFormat="1">
      <c r="A127" s="9" t="s">
        <v>402</v>
      </c>
      <c r="B127" s="125" t="s">
        <v>273</v>
      </c>
      <c r="C127" s="110">
        <f ca="1">'6.1. Інша інфо_1'!D14</f>
        <v>0</v>
      </c>
      <c r="D127" s="110">
        <v>1</v>
      </c>
      <c r="E127" s="110">
        <f ca="1">'6.1. Інша інфо_1'!H14</f>
        <v>1</v>
      </c>
      <c r="F127" s="110">
        <f ca="1">'6.1. Інша інфо_1'!J14</f>
        <v>1</v>
      </c>
      <c r="G127" s="13" t="s">
        <v>173</v>
      </c>
      <c r="H127" s="13" t="s">
        <v>173</v>
      </c>
      <c r="I127" s="13" t="s">
        <v>173</v>
      </c>
      <c r="J127" s="13" t="s">
        <v>173</v>
      </c>
    </row>
    <row r="128" spans="1:10" s="27" customFormat="1">
      <c r="A128" s="9" t="s">
        <v>204</v>
      </c>
      <c r="B128" s="125" t="s">
        <v>397</v>
      </c>
      <c r="C128" s="110">
        <f ca="1">'6.1. Інша інфо_1'!D15</f>
        <v>0</v>
      </c>
      <c r="D128" s="110">
        <v>10</v>
      </c>
      <c r="E128" s="110">
        <f ca="1">'6.1. Інша інфо_1'!H15</f>
        <v>10</v>
      </c>
      <c r="F128" s="110">
        <f ca="1">'6.1. Інша інфо_1'!J15</f>
        <v>11</v>
      </c>
      <c r="G128" s="13" t="s">
        <v>173</v>
      </c>
      <c r="H128" s="13" t="s">
        <v>173</v>
      </c>
      <c r="I128" s="13" t="s">
        <v>173</v>
      </c>
      <c r="J128" s="13" t="s">
        <v>173</v>
      </c>
    </row>
    <row r="129" spans="1:12" s="27" customFormat="1">
      <c r="A129" s="9" t="s">
        <v>195</v>
      </c>
      <c r="B129" s="125" t="s">
        <v>398</v>
      </c>
      <c r="C129" s="110">
        <f ca="1">'6.1. Інша інфо_1'!D16</f>
        <v>0</v>
      </c>
      <c r="D129" s="110">
        <v>75</v>
      </c>
      <c r="E129" s="110">
        <f ca="1">'6.1. Інша інфо_1'!H16</f>
        <v>75</v>
      </c>
      <c r="F129" s="110">
        <f ca="1">'6.1. Інша інфо_1'!J16</f>
        <v>72.25</v>
      </c>
      <c r="G129" s="13" t="s">
        <v>173</v>
      </c>
      <c r="H129" s="13" t="s">
        <v>173</v>
      </c>
      <c r="I129" s="13" t="s">
        <v>173</v>
      </c>
      <c r="J129" s="13" t="s">
        <v>173</v>
      </c>
    </row>
    <row r="130" spans="1:12" s="27" customFormat="1">
      <c r="A130" s="87" t="s">
        <v>5</v>
      </c>
      <c r="B130" s="125" t="s">
        <v>274</v>
      </c>
      <c r="C130" s="141">
        <f ca="1">'I. Фін результат'!C107</f>
        <v>0</v>
      </c>
      <c r="D130" s="141">
        <f ca="1">'I. Фін результат'!D107</f>
        <v>7035</v>
      </c>
      <c r="E130" s="141">
        <f ca="1">'I. Фін результат'!E107</f>
        <v>7035</v>
      </c>
      <c r="F130" s="141">
        <f ca="1">'I. Фін результат'!F107</f>
        <v>8825</v>
      </c>
      <c r="G130" s="13" t="s">
        <v>173</v>
      </c>
      <c r="H130" s="13" t="s">
        <v>173</v>
      </c>
      <c r="I130" s="13" t="s">
        <v>173</v>
      </c>
      <c r="J130" s="13" t="s">
        <v>173</v>
      </c>
    </row>
    <row r="131" spans="1:12" s="27" customFormat="1" ht="37.5">
      <c r="A131" s="87" t="s">
        <v>415</v>
      </c>
      <c r="B131" s="125" t="s">
        <v>275</v>
      </c>
      <c r="C131" s="110">
        <f ca="1">'6.1. Інша інфо_1'!D29</f>
        <v>0</v>
      </c>
      <c r="D131" s="110">
        <v>6817</v>
      </c>
      <c r="E131" s="110">
        <f ca="1">'6.1. Інша інфо_1'!H29</f>
        <v>6816.8604651162786</v>
      </c>
      <c r="F131" s="110">
        <f ca="1">'6.1. Інша інфо_1'!J29</f>
        <v>8754.9</v>
      </c>
      <c r="G131" s="13" t="s">
        <v>173</v>
      </c>
      <c r="H131" s="13" t="s">
        <v>173</v>
      </c>
      <c r="I131" s="13" t="s">
        <v>173</v>
      </c>
      <c r="J131" s="13" t="s">
        <v>173</v>
      </c>
    </row>
    <row r="132" spans="1:12" s="27" customFormat="1">
      <c r="A132" s="88" t="s">
        <v>403</v>
      </c>
      <c r="B132" s="125" t="s">
        <v>276</v>
      </c>
      <c r="C132" s="110">
        <f ca="1">'6.1. Інша інфо_1'!D30</f>
        <v>0</v>
      </c>
      <c r="D132" s="110">
        <v>0</v>
      </c>
      <c r="E132" s="110">
        <v>0</v>
      </c>
      <c r="F132" s="110">
        <v>0</v>
      </c>
      <c r="G132" s="13" t="s">
        <v>173</v>
      </c>
      <c r="H132" s="13" t="s">
        <v>173</v>
      </c>
      <c r="I132" s="13" t="s">
        <v>173</v>
      </c>
      <c r="J132" s="13" t="s">
        <v>173</v>
      </c>
    </row>
    <row r="133" spans="1:12" s="27" customFormat="1">
      <c r="A133" s="88" t="s">
        <v>404</v>
      </c>
      <c r="B133" s="125" t="s">
        <v>277</v>
      </c>
      <c r="C133" s="110">
        <f ca="1">'6.1. Інша інфо_1'!D31</f>
        <v>0</v>
      </c>
      <c r="D133" s="110">
        <v>0</v>
      </c>
      <c r="E133" s="110">
        <v>0</v>
      </c>
      <c r="F133" s="110">
        <v>0</v>
      </c>
      <c r="G133" s="13" t="s">
        <v>173</v>
      </c>
      <c r="H133" s="13" t="s">
        <v>173</v>
      </c>
      <c r="I133" s="13" t="s">
        <v>173</v>
      </c>
      <c r="J133" s="13" t="s">
        <v>173</v>
      </c>
    </row>
    <row r="134" spans="1:12" s="27" customFormat="1">
      <c r="A134" s="9" t="s">
        <v>402</v>
      </c>
      <c r="B134" s="125" t="s">
        <v>278</v>
      </c>
      <c r="C134" s="110">
        <f ca="1">'6.1. Інша інфо_1'!D32</f>
        <v>0</v>
      </c>
      <c r="D134" s="110">
        <v>11692</v>
      </c>
      <c r="E134" s="110">
        <f ca="1">'6.1. Інша інфо_1'!H32</f>
        <v>11667</v>
      </c>
      <c r="F134" s="110">
        <f ca="1">'6.1. Інша інфо_1'!J32</f>
        <v>14583</v>
      </c>
      <c r="G134" s="13" t="s">
        <v>173</v>
      </c>
      <c r="H134" s="13" t="s">
        <v>173</v>
      </c>
      <c r="I134" s="13" t="s">
        <v>173</v>
      </c>
      <c r="J134" s="13" t="s">
        <v>173</v>
      </c>
    </row>
    <row r="135" spans="1:12" s="27" customFormat="1">
      <c r="A135" s="9" t="s">
        <v>407</v>
      </c>
      <c r="B135" s="125" t="s">
        <v>395</v>
      </c>
      <c r="C135" s="110">
        <f ca="1">'6.1. Інша інфо_1'!D36</f>
        <v>0</v>
      </c>
      <c r="D135" s="110">
        <v>7487</v>
      </c>
      <c r="E135" s="110">
        <f ca="1">'6.1. Інша інфо_1'!H36</f>
        <v>7483</v>
      </c>
      <c r="F135" s="110">
        <f ca="1">'6.1. Інша інфо_1'!J36</f>
        <v>9667</v>
      </c>
      <c r="G135" s="13" t="s">
        <v>173</v>
      </c>
      <c r="H135" s="13" t="s">
        <v>173</v>
      </c>
      <c r="I135" s="13" t="s">
        <v>173</v>
      </c>
      <c r="J135" s="13" t="s">
        <v>173</v>
      </c>
    </row>
    <row r="136" spans="1:12" s="27" customFormat="1">
      <c r="A136" s="9" t="s">
        <v>405</v>
      </c>
      <c r="B136" s="125" t="s">
        <v>396</v>
      </c>
      <c r="C136" s="110">
        <f ca="1">'6.1. Інша інфо_1'!D37</f>
        <v>0</v>
      </c>
      <c r="D136" s="110">
        <v>6663</v>
      </c>
      <c r="E136" s="110">
        <f ca="1">'6.1. Інша інфо_1'!H37</f>
        <v>6662.7777777777774</v>
      </c>
      <c r="F136" s="110">
        <f ca="1">'6.1. Інша інфо_1'!J37</f>
        <v>8534.7000000000007</v>
      </c>
      <c r="G136" s="13" t="s">
        <v>173</v>
      </c>
      <c r="H136" s="13" t="s">
        <v>173</v>
      </c>
      <c r="I136" s="13" t="s">
        <v>173</v>
      </c>
      <c r="J136" s="13" t="s">
        <v>173</v>
      </c>
    </row>
    <row r="137" spans="1:12" s="27" customFormat="1">
      <c r="A137" s="71"/>
      <c r="C137" s="60"/>
      <c r="D137" s="72"/>
      <c r="E137" s="72"/>
      <c r="F137" s="72"/>
      <c r="G137" s="35"/>
      <c r="H137" s="35"/>
      <c r="I137" s="35"/>
      <c r="J137" s="35"/>
    </row>
    <row r="138" spans="1:12" s="27" customFormat="1">
      <c r="A138" s="71"/>
      <c r="C138" s="60"/>
      <c r="D138" s="72"/>
      <c r="E138" s="72"/>
      <c r="F138" s="72"/>
      <c r="G138" s="35"/>
      <c r="H138" s="35"/>
      <c r="I138" s="35"/>
      <c r="J138" s="35"/>
    </row>
    <row r="139" spans="1:12" s="27" customFormat="1">
      <c r="A139" s="180" t="s">
        <v>467</v>
      </c>
      <c r="B139" s="1"/>
      <c r="C139" s="246" t="s">
        <v>95</v>
      </c>
      <c r="D139" s="247"/>
      <c r="E139" s="247"/>
      <c r="F139" s="247"/>
      <c r="G139" s="15"/>
      <c r="H139" s="248" t="s">
        <v>493</v>
      </c>
      <c r="I139" s="249"/>
      <c r="J139" s="249"/>
      <c r="K139" s="249"/>
      <c r="L139" s="249"/>
    </row>
    <row r="140" spans="1:12" s="27" customFormat="1">
      <c r="A140" s="79" t="s">
        <v>68</v>
      </c>
      <c r="B140" s="3"/>
      <c r="C140" s="250" t="s">
        <v>69</v>
      </c>
      <c r="D140" s="250"/>
      <c r="E140" s="250"/>
      <c r="F140" s="250"/>
      <c r="G140" s="29"/>
      <c r="H140" s="245" t="s">
        <v>91</v>
      </c>
      <c r="I140" s="245"/>
      <c r="J140" s="245"/>
    </row>
    <row r="141" spans="1:12" s="27" customFormat="1">
      <c r="A141" s="55"/>
      <c r="F141" s="3"/>
      <c r="G141" s="3"/>
      <c r="H141" s="3"/>
      <c r="I141" s="3"/>
      <c r="J141" s="3"/>
    </row>
    <row r="142" spans="1:12" s="27" customFormat="1">
      <c r="A142" s="55"/>
      <c r="F142" s="3"/>
      <c r="G142" s="3"/>
      <c r="H142" s="3"/>
      <c r="I142" s="3"/>
      <c r="J142" s="3"/>
    </row>
    <row r="143" spans="1:12" s="27" customFormat="1">
      <c r="A143" s="55"/>
      <c r="F143" s="3"/>
      <c r="G143" s="3"/>
      <c r="H143" s="3"/>
      <c r="I143" s="3"/>
      <c r="J143" s="3"/>
    </row>
    <row r="144" spans="1:12" s="27" customFormat="1">
      <c r="A144" s="55"/>
      <c r="F144" s="3"/>
      <c r="G144" s="3"/>
      <c r="H144" s="3"/>
      <c r="I144" s="3"/>
      <c r="J144" s="3"/>
    </row>
    <row r="145" spans="1:10" s="27" customFormat="1">
      <c r="A145" s="55"/>
      <c r="F145" s="3"/>
      <c r="G145" s="3"/>
      <c r="H145" s="3"/>
      <c r="I145" s="3"/>
      <c r="J145" s="3"/>
    </row>
    <row r="146" spans="1:10" s="27" customFormat="1">
      <c r="A146" s="55"/>
      <c r="F146" s="3"/>
      <c r="G146" s="3"/>
      <c r="H146" s="3"/>
      <c r="I146" s="3"/>
      <c r="J146" s="3"/>
    </row>
    <row r="147" spans="1:10" s="27" customFormat="1">
      <c r="A147" s="55"/>
      <c r="F147" s="3"/>
      <c r="G147" s="3"/>
      <c r="H147" s="3"/>
      <c r="I147" s="3"/>
      <c r="J147" s="3"/>
    </row>
    <row r="148" spans="1:10" s="27" customFormat="1">
      <c r="A148" s="55"/>
      <c r="F148" s="3"/>
      <c r="G148" s="3"/>
      <c r="H148" s="3"/>
      <c r="I148" s="3"/>
      <c r="J148" s="3"/>
    </row>
    <row r="149" spans="1:10" s="27" customFormat="1">
      <c r="A149" s="55"/>
      <c r="F149" s="3"/>
      <c r="G149" s="3"/>
      <c r="H149" s="3"/>
      <c r="I149" s="3"/>
      <c r="J149" s="3"/>
    </row>
    <row r="150" spans="1:10" s="27" customFormat="1">
      <c r="A150" s="55"/>
      <c r="F150" s="3"/>
      <c r="G150" s="3"/>
      <c r="H150" s="3"/>
      <c r="I150" s="3"/>
      <c r="J150" s="3"/>
    </row>
    <row r="151" spans="1:10" s="27" customFormat="1">
      <c r="A151" s="55"/>
      <c r="F151" s="3"/>
      <c r="G151" s="3"/>
      <c r="H151" s="3"/>
      <c r="I151" s="3"/>
      <c r="J151" s="3"/>
    </row>
    <row r="152" spans="1:10" s="27" customFormat="1">
      <c r="A152" s="55"/>
      <c r="F152" s="3"/>
      <c r="G152" s="3"/>
      <c r="H152" s="3"/>
      <c r="I152" s="3"/>
      <c r="J152" s="3"/>
    </row>
    <row r="153" spans="1:10" s="27" customFormat="1">
      <c r="A153" s="55"/>
      <c r="F153" s="3"/>
      <c r="G153" s="3"/>
      <c r="H153" s="3"/>
      <c r="I153" s="3"/>
      <c r="J153" s="3"/>
    </row>
    <row r="154" spans="1:10" s="27" customFormat="1">
      <c r="A154" s="55"/>
      <c r="F154" s="3"/>
      <c r="G154" s="3"/>
      <c r="H154" s="3"/>
      <c r="I154" s="3"/>
      <c r="J154" s="3"/>
    </row>
    <row r="155" spans="1:10" s="27" customFormat="1">
      <c r="A155" s="55"/>
      <c r="F155" s="3"/>
      <c r="G155" s="3"/>
      <c r="H155" s="3"/>
      <c r="I155" s="3"/>
      <c r="J155" s="3"/>
    </row>
    <row r="156" spans="1:10" s="27" customFormat="1">
      <c r="A156" s="55"/>
      <c r="F156" s="3"/>
      <c r="G156" s="3"/>
      <c r="H156" s="3"/>
      <c r="I156" s="3"/>
      <c r="J156" s="3"/>
    </row>
    <row r="157" spans="1:10" s="27" customFormat="1">
      <c r="A157" s="55"/>
      <c r="F157" s="3"/>
      <c r="G157" s="3"/>
      <c r="H157" s="3"/>
      <c r="I157" s="3"/>
      <c r="J157" s="3"/>
    </row>
    <row r="158" spans="1:10" s="27" customFormat="1">
      <c r="A158" s="55"/>
      <c r="F158" s="3"/>
      <c r="G158" s="3"/>
      <c r="H158" s="3"/>
      <c r="I158" s="3"/>
      <c r="J158" s="3"/>
    </row>
    <row r="159" spans="1:10" s="27" customFormat="1">
      <c r="A159" s="55"/>
      <c r="F159" s="3"/>
      <c r="G159" s="3"/>
      <c r="H159" s="3"/>
      <c r="I159" s="3"/>
      <c r="J159" s="3"/>
    </row>
    <row r="160" spans="1:10" s="27" customFormat="1">
      <c r="A160" s="55"/>
      <c r="F160" s="3"/>
      <c r="G160" s="3"/>
      <c r="H160" s="3"/>
      <c r="I160" s="3"/>
      <c r="J160" s="3"/>
    </row>
    <row r="161" spans="1:10" s="27" customFormat="1">
      <c r="A161" s="55"/>
      <c r="F161" s="3"/>
      <c r="G161" s="3"/>
      <c r="H161" s="3"/>
      <c r="I161" s="3"/>
      <c r="J161" s="3"/>
    </row>
    <row r="162" spans="1:10" s="27" customFormat="1">
      <c r="A162" s="55"/>
      <c r="F162" s="3"/>
      <c r="G162" s="3"/>
      <c r="H162" s="3"/>
      <c r="I162" s="3"/>
      <c r="J162" s="3"/>
    </row>
    <row r="163" spans="1:10" s="27" customFormat="1">
      <c r="A163" s="55"/>
      <c r="F163" s="3"/>
      <c r="G163" s="3"/>
      <c r="H163" s="3"/>
      <c r="I163" s="3"/>
      <c r="J163" s="3"/>
    </row>
    <row r="164" spans="1:10" s="27" customFormat="1">
      <c r="A164" s="55"/>
      <c r="F164" s="3"/>
      <c r="G164" s="3"/>
      <c r="H164" s="3"/>
      <c r="I164" s="3"/>
      <c r="J164" s="3"/>
    </row>
    <row r="165" spans="1:10" s="27" customFormat="1">
      <c r="A165" s="55"/>
      <c r="F165" s="3"/>
      <c r="G165" s="3"/>
      <c r="H165" s="3"/>
      <c r="I165" s="3"/>
      <c r="J165" s="3"/>
    </row>
    <row r="166" spans="1:10" s="27" customFormat="1">
      <c r="A166" s="55"/>
      <c r="F166" s="3"/>
      <c r="G166" s="3"/>
      <c r="H166" s="3"/>
      <c r="I166" s="3"/>
      <c r="J166" s="3"/>
    </row>
    <row r="167" spans="1:10" s="27" customFormat="1">
      <c r="A167" s="55"/>
      <c r="F167" s="3"/>
      <c r="G167" s="3"/>
      <c r="H167" s="3"/>
      <c r="I167" s="3"/>
      <c r="J167" s="3"/>
    </row>
    <row r="168" spans="1:10" s="27" customFormat="1">
      <c r="A168" s="55"/>
      <c r="F168" s="3"/>
      <c r="G168" s="3"/>
      <c r="H168" s="3"/>
      <c r="I168" s="3"/>
      <c r="J168" s="3"/>
    </row>
    <row r="169" spans="1:10" s="27" customFormat="1">
      <c r="A169" s="55"/>
      <c r="F169" s="3"/>
      <c r="G169" s="3"/>
      <c r="H169" s="3"/>
      <c r="I169" s="3"/>
      <c r="J169" s="3"/>
    </row>
    <row r="170" spans="1:10" s="27" customFormat="1">
      <c r="A170" s="55"/>
      <c r="F170" s="3"/>
      <c r="G170" s="3"/>
      <c r="H170" s="3"/>
      <c r="I170" s="3"/>
      <c r="J170" s="3"/>
    </row>
    <row r="171" spans="1:10" s="27" customFormat="1">
      <c r="A171" s="55"/>
      <c r="F171" s="3"/>
      <c r="G171" s="3"/>
      <c r="H171" s="3"/>
      <c r="I171" s="3"/>
      <c r="J171" s="3"/>
    </row>
    <row r="172" spans="1:10" s="27" customFormat="1">
      <c r="A172" s="55"/>
      <c r="F172" s="3"/>
      <c r="G172" s="3"/>
      <c r="H172" s="3"/>
      <c r="I172" s="3"/>
      <c r="J172" s="3"/>
    </row>
    <row r="173" spans="1:10" s="27" customFormat="1">
      <c r="A173" s="55"/>
      <c r="F173" s="3"/>
      <c r="G173" s="3"/>
      <c r="H173" s="3"/>
      <c r="I173" s="3"/>
      <c r="J173" s="3"/>
    </row>
    <row r="174" spans="1:10" s="27" customFormat="1">
      <c r="A174" s="55"/>
      <c r="F174" s="3"/>
      <c r="G174" s="3"/>
      <c r="H174" s="3"/>
      <c r="I174" s="3"/>
      <c r="J174" s="3"/>
    </row>
    <row r="175" spans="1:10" s="27" customFormat="1">
      <c r="A175" s="55"/>
      <c r="F175" s="3"/>
      <c r="G175" s="3"/>
      <c r="H175" s="3"/>
      <c r="I175" s="3"/>
      <c r="J175" s="3"/>
    </row>
    <row r="176" spans="1:10" s="27" customFormat="1">
      <c r="A176" s="55"/>
      <c r="F176" s="3"/>
      <c r="G176" s="3"/>
      <c r="H176" s="3"/>
      <c r="I176" s="3"/>
      <c r="J176" s="3"/>
    </row>
    <row r="177" spans="1:10" s="27" customFormat="1">
      <c r="A177" s="55"/>
      <c r="F177" s="3"/>
      <c r="G177" s="3"/>
      <c r="H177" s="3"/>
      <c r="I177" s="3"/>
      <c r="J177" s="3"/>
    </row>
    <row r="178" spans="1:10" s="27" customFormat="1">
      <c r="A178" s="55"/>
      <c r="F178" s="3"/>
      <c r="G178" s="3"/>
      <c r="H178" s="3"/>
      <c r="I178" s="3"/>
      <c r="J178" s="3"/>
    </row>
    <row r="179" spans="1:10" s="27" customFormat="1">
      <c r="A179" s="55"/>
      <c r="F179" s="3"/>
      <c r="G179" s="3"/>
      <c r="H179" s="3"/>
      <c r="I179" s="3"/>
      <c r="J179" s="3"/>
    </row>
    <row r="180" spans="1:10" s="27" customFormat="1">
      <c r="A180" s="55"/>
      <c r="F180" s="3"/>
      <c r="G180" s="3"/>
      <c r="H180" s="3"/>
      <c r="I180" s="3"/>
      <c r="J180" s="3"/>
    </row>
    <row r="181" spans="1:10" s="27" customFormat="1">
      <c r="A181" s="55"/>
      <c r="F181" s="3"/>
      <c r="G181" s="3"/>
      <c r="H181" s="3"/>
      <c r="I181" s="3"/>
      <c r="J181" s="3"/>
    </row>
    <row r="182" spans="1:10" s="27" customFormat="1">
      <c r="A182" s="55"/>
      <c r="F182" s="3"/>
      <c r="G182" s="3"/>
      <c r="H182" s="3"/>
      <c r="I182" s="3"/>
      <c r="J182" s="3"/>
    </row>
    <row r="183" spans="1:10" s="27" customFormat="1">
      <c r="A183" s="55"/>
      <c r="F183" s="3"/>
      <c r="G183" s="3"/>
      <c r="H183" s="3"/>
      <c r="I183" s="3"/>
      <c r="J183" s="3"/>
    </row>
    <row r="184" spans="1:10" s="27" customFormat="1">
      <c r="A184" s="55"/>
      <c r="F184" s="3"/>
      <c r="G184" s="3"/>
      <c r="H184" s="3"/>
      <c r="I184" s="3"/>
      <c r="J184" s="3"/>
    </row>
    <row r="185" spans="1:10" s="27" customFormat="1">
      <c r="A185" s="55"/>
      <c r="F185" s="3"/>
      <c r="G185" s="3"/>
      <c r="H185" s="3"/>
      <c r="I185" s="3"/>
      <c r="J185" s="3"/>
    </row>
    <row r="186" spans="1:10" s="27" customFormat="1">
      <c r="A186" s="55"/>
      <c r="F186" s="3"/>
      <c r="G186" s="3"/>
      <c r="H186" s="3"/>
      <c r="I186" s="3"/>
      <c r="J186" s="3"/>
    </row>
    <row r="187" spans="1:10" s="27" customFormat="1">
      <c r="A187" s="55"/>
      <c r="F187" s="3"/>
      <c r="G187" s="3"/>
      <c r="H187" s="3"/>
      <c r="I187" s="3"/>
      <c r="J187" s="3"/>
    </row>
    <row r="188" spans="1:10" s="27" customFormat="1">
      <c r="A188" s="55"/>
      <c r="F188" s="3"/>
      <c r="G188" s="3"/>
      <c r="H188" s="3"/>
      <c r="I188" s="3"/>
      <c r="J188" s="3"/>
    </row>
    <row r="189" spans="1:10" s="27" customFormat="1">
      <c r="A189" s="55"/>
      <c r="F189" s="3"/>
      <c r="G189" s="3"/>
      <c r="H189" s="3"/>
      <c r="I189" s="3"/>
      <c r="J189" s="3"/>
    </row>
    <row r="190" spans="1:10" s="27" customFormat="1">
      <c r="A190" s="55"/>
      <c r="F190" s="3"/>
      <c r="G190" s="3"/>
      <c r="H190" s="3"/>
      <c r="I190" s="3"/>
      <c r="J190" s="3"/>
    </row>
    <row r="191" spans="1:10" s="27" customFormat="1">
      <c r="A191" s="55"/>
      <c r="F191" s="3"/>
      <c r="G191" s="3"/>
      <c r="H191" s="3"/>
      <c r="I191" s="3"/>
      <c r="J191" s="3"/>
    </row>
    <row r="192" spans="1:10" s="27" customFormat="1">
      <c r="A192" s="55"/>
      <c r="F192" s="3"/>
      <c r="G192" s="3"/>
      <c r="H192" s="3"/>
      <c r="I192" s="3"/>
      <c r="J192" s="3"/>
    </row>
    <row r="193" spans="1:10" s="27" customFormat="1">
      <c r="A193" s="55"/>
      <c r="F193" s="3"/>
      <c r="G193" s="3"/>
      <c r="H193" s="3"/>
      <c r="I193" s="3"/>
      <c r="J193" s="3"/>
    </row>
    <row r="194" spans="1:10" s="27" customFormat="1">
      <c r="A194" s="55"/>
      <c r="F194" s="3"/>
      <c r="G194" s="3"/>
      <c r="H194" s="3"/>
      <c r="I194" s="3"/>
      <c r="J194" s="3"/>
    </row>
    <row r="195" spans="1:10" s="27" customFormat="1">
      <c r="A195" s="55"/>
      <c r="F195" s="3"/>
      <c r="G195" s="3"/>
      <c r="H195" s="3"/>
      <c r="I195" s="3"/>
      <c r="J195" s="3"/>
    </row>
    <row r="196" spans="1:10" s="27" customFormat="1">
      <c r="A196" s="55"/>
      <c r="F196" s="3"/>
      <c r="G196" s="3"/>
      <c r="H196" s="3"/>
      <c r="I196" s="3"/>
      <c r="J196" s="3"/>
    </row>
    <row r="197" spans="1:10" s="27" customFormat="1">
      <c r="A197" s="55"/>
      <c r="F197" s="3"/>
      <c r="G197" s="3"/>
      <c r="H197" s="3"/>
      <c r="I197" s="3"/>
      <c r="J197" s="3"/>
    </row>
    <row r="198" spans="1:10" s="27" customFormat="1">
      <c r="A198" s="55"/>
      <c r="F198" s="3"/>
      <c r="G198" s="3"/>
      <c r="H198" s="3"/>
      <c r="I198" s="3"/>
      <c r="J198" s="3"/>
    </row>
    <row r="199" spans="1:10" s="27" customFormat="1">
      <c r="A199" s="55"/>
      <c r="F199" s="3"/>
      <c r="G199" s="3"/>
      <c r="H199" s="3"/>
      <c r="I199" s="3"/>
      <c r="J199" s="3"/>
    </row>
    <row r="200" spans="1:10" s="27" customFormat="1">
      <c r="A200" s="55"/>
      <c r="F200" s="3"/>
      <c r="G200" s="3"/>
      <c r="H200" s="3"/>
      <c r="I200" s="3"/>
      <c r="J200" s="3"/>
    </row>
    <row r="201" spans="1:10" s="27" customFormat="1">
      <c r="A201" s="55"/>
      <c r="F201" s="3"/>
      <c r="G201" s="3"/>
      <c r="H201" s="3"/>
      <c r="I201" s="3"/>
      <c r="J201" s="3"/>
    </row>
    <row r="202" spans="1:10" s="27" customFormat="1">
      <c r="A202" s="55"/>
      <c r="F202" s="3"/>
      <c r="G202" s="3"/>
      <c r="H202" s="3"/>
      <c r="I202" s="3"/>
      <c r="J202" s="3"/>
    </row>
    <row r="203" spans="1:10" s="27" customFormat="1">
      <c r="A203" s="55"/>
      <c r="F203" s="3"/>
      <c r="G203" s="3"/>
      <c r="H203" s="3"/>
      <c r="I203" s="3"/>
      <c r="J203" s="3"/>
    </row>
    <row r="204" spans="1:10" s="27" customFormat="1">
      <c r="A204" s="55"/>
      <c r="F204" s="3"/>
      <c r="G204" s="3"/>
      <c r="H204" s="3"/>
      <c r="I204" s="3"/>
      <c r="J204" s="3"/>
    </row>
    <row r="205" spans="1:10" s="27" customFormat="1">
      <c r="A205" s="55"/>
      <c r="F205" s="3"/>
      <c r="G205" s="3"/>
      <c r="H205" s="3"/>
      <c r="I205" s="3"/>
      <c r="J205" s="3"/>
    </row>
    <row r="206" spans="1:10" s="27" customFormat="1">
      <c r="A206" s="55"/>
      <c r="F206" s="3"/>
      <c r="G206" s="3"/>
      <c r="H206" s="3"/>
      <c r="I206" s="3"/>
      <c r="J206" s="3"/>
    </row>
    <row r="207" spans="1:10" s="27" customFormat="1">
      <c r="A207" s="55"/>
      <c r="F207" s="3"/>
      <c r="G207" s="3"/>
      <c r="H207" s="3"/>
      <c r="I207" s="3"/>
      <c r="J207" s="3"/>
    </row>
    <row r="208" spans="1:10" s="27" customFormat="1">
      <c r="A208" s="55"/>
      <c r="F208" s="3"/>
      <c r="G208" s="3"/>
      <c r="H208" s="3"/>
      <c r="I208" s="3"/>
      <c r="J208" s="3"/>
    </row>
    <row r="209" spans="1:10" s="27" customFormat="1">
      <c r="A209" s="55"/>
      <c r="F209" s="3"/>
      <c r="G209" s="3"/>
      <c r="H209" s="3"/>
      <c r="I209" s="3"/>
      <c r="J209" s="3"/>
    </row>
    <row r="210" spans="1:10" s="27" customFormat="1">
      <c r="A210" s="55"/>
      <c r="F210" s="3"/>
      <c r="G210" s="3"/>
      <c r="H210" s="3"/>
      <c r="I210" s="3"/>
      <c r="J210" s="3"/>
    </row>
    <row r="211" spans="1:10" s="27" customFormat="1">
      <c r="A211" s="55"/>
      <c r="F211" s="3"/>
      <c r="G211" s="3"/>
      <c r="H211" s="3"/>
      <c r="I211" s="3"/>
      <c r="J211" s="3"/>
    </row>
    <row r="212" spans="1:10" s="27" customFormat="1">
      <c r="A212" s="55"/>
      <c r="F212" s="3"/>
      <c r="G212" s="3"/>
      <c r="H212" s="3"/>
      <c r="I212" s="3"/>
      <c r="J212" s="3"/>
    </row>
    <row r="213" spans="1:10" s="27" customFormat="1">
      <c r="A213" s="55"/>
      <c r="F213" s="3"/>
      <c r="G213" s="3"/>
      <c r="H213" s="3"/>
      <c r="I213" s="3"/>
      <c r="J213" s="3"/>
    </row>
    <row r="214" spans="1:10" s="27" customFormat="1">
      <c r="A214" s="55"/>
      <c r="F214" s="3"/>
      <c r="G214" s="3"/>
      <c r="H214" s="3"/>
      <c r="I214" s="3"/>
      <c r="J214" s="3"/>
    </row>
    <row r="215" spans="1:10" s="27" customFormat="1">
      <c r="A215" s="55"/>
      <c r="F215" s="3"/>
      <c r="G215" s="3"/>
      <c r="H215" s="3"/>
      <c r="I215" s="3"/>
      <c r="J215" s="3"/>
    </row>
    <row r="216" spans="1:10" s="27" customFormat="1">
      <c r="A216" s="55"/>
      <c r="F216" s="3"/>
      <c r="G216" s="3"/>
      <c r="H216" s="3"/>
      <c r="I216" s="3"/>
      <c r="J216" s="3"/>
    </row>
    <row r="217" spans="1:10" s="27" customFormat="1">
      <c r="A217" s="55"/>
      <c r="F217" s="3"/>
      <c r="G217" s="3"/>
      <c r="H217" s="3"/>
      <c r="I217" s="3"/>
      <c r="J217" s="3"/>
    </row>
    <row r="218" spans="1:10" s="27" customFormat="1">
      <c r="A218" s="55"/>
      <c r="F218" s="3"/>
      <c r="G218" s="3"/>
      <c r="H218" s="3"/>
      <c r="I218" s="3"/>
      <c r="J218" s="3"/>
    </row>
    <row r="219" spans="1:10" s="27" customFormat="1">
      <c r="A219" s="55"/>
      <c r="F219" s="3"/>
      <c r="G219" s="3"/>
      <c r="H219" s="3"/>
      <c r="I219" s="3"/>
      <c r="J219" s="3"/>
    </row>
    <row r="220" spans="1:10" s="27" customFormat="1">
      <c r="A220" s="55"/>
      <c r="F220" s="3"/>
      <c r="G220" s="3"/>
      <c r="H220" s="3"/>
      <c r="I220" s="3"/>
      <c r="J220" s="3"/>
    </row>
    <row r="221" spans="1:10" s="27" customFormat="1">
      <c r="A221" s="55"/>
      <c r="F221" s="3"/>
      <c r="G221" s="3"/>
      <c r="H221" s="3"/>
      <c r="I221" s="3"/>
      <c r="J221" s="3"/>
    </row>
    <row r="222" spans="1:10" s="27" customFormat="1">
      <c r="A222" s="55"/>
      <c r="F222" s="3"/>
      <c r="G222" s="3"/>
      <c r="H222" s="3"/>
      <c r="I222" s="3"/>
      <c r="J222" s="3"/>
    </row>
    <row r="223" spans="1:10" s="27" customFormat="1">
      <c r="A223" s="55"/>
      <c r="F223" s="3"/>
      <c r="G223" s="3"/>
      <c r="H223" s="3"/>
      <c r="I223" s="3"/>
      <c r="J223" s="3"/>
    </row>
    <row r="224" spans="1:10" s="27" customFormat="1">
      <c r="A224" s="55"/>
      <c r="F224" s="3"/>
      <c r="G224" s="3"/>
      <c r="H224" s="3"/>
      <c r="I224" s="3"/>
      <c r="J224" s="3"/>
    </row>
    <row r="225" spans="1:10" s="27" customFormat="1">
      <c r="A225" s="55"/>
      <c r="F225" s="3"/>
      <c r="G225" s="3"/>
      <c r="H225" s="3"/>
      <c r="I225" s="3"/>
      <c r="J225" s="3"/>
    </row>
    <row r="226" spans="1:10" s="27" customFormat="1">
      <c r="A226" s="55"/>
      <c r="F226" s="3"/>
      <c r="G226" s="3"/>
      <c r="H226" s="3"/>
      <c r="I226" s="3"/>
      <c r="J226" s="3"/>
    </row>
    <row r="227" spans="1:10" s="27" customFormat="1">
      <c r="A227" s="55"/>
      <c r="F227" s="3"/>
      <c r="G227" s="3"/>
      <c r="H227" s="3"/>
      <c r="I227" s="3"/>
      <c r="J227" s="3"/>
    </row>
    <row r="228" spans="1:10" s="27" customFormat="1">
      <c r="A228" s="55"/>
      <c r="F228" s="3"/>
      <c r="G228" s="3"/>
      <c r="H228" s="3"/>
      <c r="I228" s="3"/>
      <c r="J228" s="3"/>
    </row>
    <row r="229" spans="1:10" s="27" customFormat="1">
      <c r="A229" s="55"/>
      <c r="F229" s="3"/>
      <c r="G229" s="3"/>
      <c r="H229" s="3"/>
      <c r="I229" s="3"/>
      <c r="J229" s="3"/>
    </row>
    <row r="230" spans="1:10" s="27" customFormat="1">
      <c r="A230" s="55"/>
      <c r="F230" s="3"/>
      <c r="G230" s="3"/>
      <c r="H230" s="3"/>
      <c r="I230" s="3"/>
      <c r="J230" s="3"/>
    </row>
    <row r="231" spans="1:10" s="27" customFormat="1">
      <c r="A231" s="55"/>
      <c r="F231" s="3"/>
      <c r="G231" s="3"/>
      <c r="H231" s="3"/>
      <c r="I231" s="3"/>
      <c r="J231" s="3"/>
    </row>
    <row r="232" spans="1:10" s="27" customFormat="1">
      <c r="A232" s="55"/>
      <c r="F232" s="3"/>
      <c r="G232" s="3"/>
      <c r="H232" s="3"/>
      <c r="I232" s="3"/>
      <c r="J232" s="3"/>
    </row>
    <row r="233" spans="1:10" s="27" customFormat="1">
      <c r="A233" s="55"/>
      <c r="F233" s="3"/>
      <c r="G233" s="3"/>
      <c r="H233" s="3"/>
      <c r="I233" s="3"/>
      <c r="J233" s="3"/>
    </row>
    <row r="234" spans="1:10" s="27" customFormat="1">
      <c r="A234" s="55"/>
      <c r="F234" s="3"/>
      <c r="G234" s="3"/>
      <c r="H234" s="3"/>
      <c r="I234" s="3"/>
      <c r="J234" s="3"/>
    </row>
    <row r="235" spans="1:10" s="27" customFormat="1">
      <c r="A235" s="55"/>
      <c r="F235" s="3"/>
      <c r="G235" s="3"/>
      <c r="H235" s="3"/>
      <c r="I235" s="3"/>
      <c r="J235" s="3"/>
    </row>
    <row r="236" spans="1:10" s="27" customFormat="1">
      <c r="A236" s="55"/>
      <c r="F236" s="3"/>
      <c r="G236" s="3"/>
      <c r="H236" s="3"/>
      <c r="I236" s="3"/>
      <c r="J236" s="3"/>
    </row>
    <row r="237" spans="1:10" s="27" customFormat="1">
      <c r="A237" s="55"/>
      <c r="F237" s="3"/>
      <c r="G237" s="3"/>
      <c r="H237" s="3"/>
      <c r="I237" s="3"/>
      <c r="J237" s="3"/>
    </row>
    <row r="238" spans="1:10" s="27" customFormat="1">
      <c r="A238" s="55"/>
      <c r="F238" s="3"/>
      <c r="G238" s="3"/>
      <c r="H238" s="3"/>
      <c r="I238" s="3"/>
      <c r="J238" s="3"/>
    </row>
    <row r="239" spans="1:10" s="27" customFormat="1">
      <c r="A239" s="55"/>
      <c r="F239" s="3"/>
      <c r="G239" s="3"/>
      <c r="H239" s="3"/>
      <c r="I239" s="3"/>
      <c r="J239" s="3"/>
    </row>
    <row r="240" spans="1:10" s="27" customFormat="1">
      <c r="A240" s="55"/>
      <c r="F240" s="3"/>
      <c r="G240" s="3"/>
      <c r="H240" s="3"/>
      <c r="I240" s="3"/>
      <c r="J240" s="3"/>
    </row>
    <row r="241" spans="1:10" s="27" customFormat="1">
      <c r="A241" s="55"/>
      <c r="F241" s="3"/>
      <c r="G241" s="3"/>
      <c r="H241" s="3"/>
      <c r="I241" s="3"/>
      <c r="J241" s="3"/>
    </row>
    <row r="242" spans="1:10" s="27" customFormat="1">
      <c r="A242" s="55"/>
      <c r="F242" s="3"/>
      <c r="G242" s="3"/>
      <c r="H242" s="3"/>
      <c r="I242" s="3"/>
      <c r="J242" s="3"/>
    </row>
    <row r="243" spans="1:10" s="27" customFormat="1">
      <c r="A243" s="55"/>
      <c r="F243" s="3"/>
      <c r="G243" s="3"/>
      <c r="H243" s="3"/>
      <c r="I243" s="3"/>
      <c r="J243" s="3"/>
    </row>
    <row r="244" spans="1:10" s="27" customFormat="1">
      <c r="A244" s="55"/>
      <c r="F244" s="3"/>
      <c r="G244" s="3"/>
      <c r="H244" s="3"/>
      <c r="I244" s="3"/>
      <c r="J244" s="3"/>
    </row>
    <row r="245" spans="1:10" s="27" customFormat="1">
      <c r="A245" s="55"/>
      <c r="F245" s="3"/>
      <c r="G245" s="3"/>
      <c r="H245" s="3"/>
      <c r="I245" s="3"/>
      <c r="J245" s="3"/>
    </row>
    <row r="246" spans="1:10" s="27" customFormat="1">
      <c r="A246" s="55"/>
      <c r="F246" s="3"/>
      <c r="G246" s="3"/>
      <c r="H246" s="3"/>
      <c r="I246" s="3"/>
      <c r="J246" s="3"/>
    </row>
    <row r="247" spans="1:10" s="27" customFormat="1">
      <c r="A247" s="55"/>
      <c r="F247" s="3"/>
      <c r="G247" s="3"/>
      <c r="H247" s="3"/>
      <c r="I247" s="3"/>
      <c r="J247" s="3"/>
    </row>
    <row r="248" spans="1:10" s="27" customFormat="1">
      <c r="A248" s="55"/>
      <c r="F248" s="3"/>
      <c r="G248" s="3"/>
      <c r="H248" s="3"/>
      <c r="I248" s="3"/>
      <c r="J248" s="3"/>
    </row>
    <row r="249" spans="1:10" s="27" customFormat="1">
      <c r="A249" s="55"/>
      <c r="F249" s="3"/>
      <c r="G249" s="3"/>
      <c r="H249" s="3"/>
      <c r="I249" s="3"/>
      <c r="J249" s="3"/>
    </row>
    <row r="250" spans="1:10" s="27" customFormat="1">
      <c r="A250" s="55"/>
      <c r="F250" s="3"/>
      <c r="G250" s="3"/>
      <c r="H250" s="3"/>
      <c r="I250" s="3"/>
      <c r="J250" s="3"/>
    </row>
    <row r="251" spans="1:10" s="27" customFormat="1">
      <c r="A251" s="55"/>
      <c r="F251" s="3"/>
      <c r="G251" s="3"/>
      <c r="H251" s="3"/>
      <c r="I251" s="3"/>
      <c r="J251" s="3"/>
    </row>
    <row r="252" spans="1:10" s="27" customFormat="1">
      <c r="A252" s="55"/>
      <c r="F252" s="3"/>
      <c r="G252" s="3"/>
      <c r="H252" s="3"/>
      <c r="I252" s="3"/>
      <c r="J252" s="3"/>
    </row>
    <row r="253" spans="1:10" s="27" customFormat="1">
      <c r="A253" s="55"/>
      <c r="F253" s="3"/>
      <c r="G253" s="3"/>
      <c r="H253" s="3"/>
      <c r="I253" s="3"/>
      <c r="J253" s="3"/>
    </row>
    <row r="254" spans="1:10" s="27" customFormat="1">
      <c r="A254" s="55"/>
      <c r="F254" s="3"/>
      <c r="G254" s="3"/>
      <c r="H254" s="3"/>
      <c r="I254" s="3"/>
      <c r="J254" s="3"/>
    </row>
    <row r="255" spans="1:10" s="27" customFormat="1">
      <c r="A255" s="55"/>
      <c r="F255" s="3"/>
      <c r="G255" s="3"/>
      <c r="H255" s="3"/>
      <c r="I255" s="3"/>
      <c r="J255" s="3"/>
    </row>
    <row r="256" spans="1:10" s="27" customFormat="1">
      <c r="A256" s="55"/>
      <c r="F256" s="3"/>
      <c r="G256" s="3"/>
      <c r="H256" s="3"/>
      <c r="I256" s="3"/>
      <c r="J256" s="3"/>
    </row>
    <row r="257" spans="1:10" s="27" customFormat="1">
      <c r="A257" s="55"/>
      <c r="F257" s="3"/>
      <c r="G257" s="3"/>
      <c r="H257" s="3"/>
      <c r="I257" s="3"/>
      <c r="J257" s="3"/>
    </row>
    <row r="258" spans="1:10" s="27" customFormat="1">
      <c r="A258" s="55"/>
      <c r="F258" s="3"/>
      <c r="G258" s="3"/>
      <c r="H258" s="3"/>
      <c r="I258" s="3"/>
      <c r="J258" s="3"/>
    </row>
    <row r="259" spans="1:10" s="27" customFormat="1">
      <c r="A259" s="55"/>
      <c r="F259" s="3"/>
      <c r="G259" s="3"/>
      <c r="H259" s="3"/>
      <c r="I259" s="3"/>
      <c r="J259" s="3"/>
    </row>
    <row r="260" spans="1:10" s="27" customFormat="1">
      <c r="A260" s="55"/>
      <c r="F260" s="3"/>
      <c r="G260" s="3"/>
      <c r="H260" s="3"/>
      <c r="I260" s="3"/>
      <c r="J260" s="3"/>
    </row>
    <row r="261" spans="1:10" s="27" customFormat="1">
      <c r="A261" s="55"/>
      <c r="F261" s="3"/>
      <c r="G261" s="3"/>
      <c r="H261" s="3"/>
      <c r="I261" s="3"/>
      <c r="J261" s="3"/>
    </row>
    <row r="262" spans="1:10" s="27" customFormat="1">
      <c r="A262" s="55"/>
      <c r="F262" s="3"/>
      <c r="G262" s="3"/>
      <c r="H262" s="3"/>
      <c r="I262" s="3"/>
      <c r="J262" s="3"/>
    </row>
    <row r="263" spans="1:10" s="27" customFormat="1">
      <c r="A263" s="55"/>
      <c r="F263" s="3"/>
      <c r="G263" s="3"/>
      <c r="H263" s="3"/>
      <c r="I263" s="3"/>
      <c r="J263" s="3"/>
    </row>
    <row r="264" spans="1:10" s="27" customFormat="1">
      <c r="A264" s="55"/>
      <c r="F264" s="3"/>
      <c r="G264" s="3"/>
      <c r="H264" s="3"/>
      <c r="I264" s="3"/>
      <c r="J264" s="3"/>
    </row>
    <row r="265" spans="1:10" s="27" customFormat="1">
      <c r="A265" s="55"/>
      <c r="F265" s="3"/>
      <c r="G265" s="3"/>
      <c r="H265" s="3"/>
      <c r="I265" s="3"/>
      <c r="J265" s="3"/>
    </row>
    <row r="266" spans="1:10" s="27" customFormat="1">
      <c r="A266" s="55"/>
      <c r="F266" s="3"/>
      <c r="G266" s="3"/>
      <c r="H266" s="3"/>
      <c r="I266" s="3"/>
      <c r="J266" s="3"/>
    </row>
    <row r="267" spans="1:10" s="27" customFormat="1">
      <c r="A267" s="55"/>
      <c r="F267" s="3"/>
      <c r="G267" s="3"/>
      <c r="H267" s="3"/>
      <c r="I267" s="3"/>
      <c r="J267" s="3"/>
    </row>
    <row r="268" spans="1:10" s="27" customFormat="1">
      <c r="A268" s="55"/>
      <c r="F268" s="3"/>
      <c r="G268" s="3"/>
      <c r="H268" s="3"/>
      <c r="I268" s="3"/>
      <c r="J268" s="3"/>
    </row>
    <row r="269" spans="1:10" s="27" customFormat="1">
      <c r="A269" s="55"/>
      <c r="F269" s="3"/>
      <c r="G269" s="3"/>
      <c r="H269" s="3"/>
      <c r="I269" s="3"/>
      <c r="J269" s="3"/>
    </row>
    <row r="270" spans="1:10" s="27" customFormat="1">
      <c r="A270" s="55"/>
      <c r="F270" s="3"/>
      <c r="G270" s="3"/>
      <c r="H270" s="3"/>
      <c r="I270" s="3"/>
      <c r="J270" s="3"/>
    </row>
    <row r="271" spans="1:10" s="27" customFormat="1">
      <c r="A271" s="55"/>
      <c r="F271" s="3"/>
      <c r="G271" s="3"/>
      <c r="H271" s="3"/>
      <c r="I271" s="3"/>
      <c r="J271" s="3"/>
    </row>
    <row r="272" spans="1:10" s="27" customFormat="1">
      <c r="A272" s="55"/>
      <c r="F272" s="3"/>
      <c r="G272" s="3"/>
      <c r="H272" s="3"/>
      <c r="I272" s="3"/>
      <c r="J272" s="3"/>
    </row>
    <row r="273" spans="1:10" s="27" customFormat="1">
      <c r="A273" s="55"/>
      <c r="F273" s="3"/>
      <c r="G273" s="3"/>
      <c r="H273" s="3"/>
      <c r="I273" s="3"/>
      <c r="J273" s="3"/>
    </row>
    <row r="274" spans="1:10" s="27" customFormat="1">
      <c r="A274" s="55"/>
      <c r="F274" s="3"/>
      <c r="G274" s="3"/>
      <c r="H274" s="3"/>
      <c r="I274" s="3"/>
      <c r="J274" s="3"/>
    </row>
    <row r="275" spans="1:10" s="27" customFormat="1">
      <c r="A275" s="55"/>
      <c r="F275" s="3"/>
      <c r="G275" s="3"/>
      <c r="H275" s="3"/>
      <c r="I275" s="3"/>
      <c r="J275" s="3"/>
    </row>
    <row r="276" spans="1:10" s="27" customFormat="1">
      <c r="A276" s="55"/>
      <c r="F276" s="3"/>
      <c r="G276" s="3"/>
      <c r="H276" s="3"/>
      <c r="I276" s="3"/>
      <c r="J276" s="3"/>
    </row>
    <row r="277" spans="1:10" s="27" customFormat="1">
      <c r="A277" s="55"/>
      <c r="F277" s="3"/>
      <c r="G277" s="3"/>
      <c r="H277" s="3"/>
      <c r="I277" s="3"/>
      <c r="J277" s="3"/>
    </row>
    <row r="278" spans="1:10" s="27" customFormat="1">
      <c r="A278" s="55"/>
      <c r="F278" s="3"/>
      <c r="G278" s="3"/>
      <c r="H278" s="3"/>
      <c r="I278" s="3"/>
      <c r="J278" s="3"/>
    </row>
    <row r="279" spans="1:10" s="27" customFormat="1">
      <c r="A279" s="55"/>
      <c r="F279" s="3"/>
      <c r="G279" s="3"/>
      <c r="H279" s="3"/>
      <c r="I279" s="3"/>
      <c r="J279" s="3"/>
    </row>
    <row r="280" spans="1:10" s="27" customFormat="1">
      <c r="A280" s="55"/>
      <c r="F280" s="3"/>
      <c r="G280" s="3"/>
      <c r="H280" s="3"/>
      <c r="I280" s="3"/>
      <c r="J280" s="3"/>
    </row>
    <row r="281" spans="1:10" s="27" customFormat="1">
      <c r="A281" s="55"/>
      <c r="F281" s="3"/>
      <c r="G281" s="3"/>
      <c r="H281" s="3"/>
      <c r="I281" s="3"/>
      <c r="J281" s="3"/>
    </row>
    <row r="282" spans="1:10" s="27" customFormat="1">
      <c r="A282" s="55"/>
      <c r="F282" s="3"/>
      <c r="G282" s="3"/>
      <c r="H282" s="3"/>
      <c r="I282" s="3"/>
      <c r="J282" s="3"/>
    </row>
    <row r="283" spans="1:10" s="27" customFormat="1">
      <c r="A283" s="55"/>
      <c r="F283" s="3"/>
      <c r="G283" s="3"/>
      <c r="H283" s="3"/>
      <c r="I283" s="3"/>
      <c r="J283" s="3"/>
    </row>
    <row r="284" spans="1:10" s="27" customFormat="1">
      <c r="A284" s="55"/>
      <c r="F284" s="3"/>
      <c r="G284" s="3"/>
      <c r="H284" s="3"/>
      <c r="I284" s="3"/>
      <c r="J284" s="3"/>
    </row>
    <row r="285" spans="1:10" s="27" customFormat="1">
      <c r="A285" s="55"/>
      <c r="F285" s="3"/>
      <c r="G285" s="3"/>
      <c r="H285" s="3"/>
      <c r="I285" s="3"/>
      <c r="J285" s="3"/>
    </row>
    <row r="286" spans="1:10" s="27" customFormat="1">
      <c r="A286" s="55"/>
      <c r="F286" s="3"/>
      <c r="G286" s="3"/>
      <c r="H286" s="3"/>
      <c r="I286" s="3"/>
      <c r="J286" s="3"/>
    </row>
    <row r="287" spans="1:10" s="27" customFormat="1">
      <c r="A287" s="55"/>
      <c r="F287" s="3"/>
      <c r="G287" s="3"/>
      <c r="H287" s="3"/>
      <c r="I287" s="3"/>
      <c r="J287" s="3"/>
    </row>
    <row r="288" spans="1:10" s="27" customFormat="1">
      <c r="A288" s="55"/>
      <c r="F288" s="3"/>
      <c r="G288" s="3"/>
      <c r="H288" s="3"/>
      <c r="I288" s="3"/>
      <c r="J288" s="3"/>
    </row>
    <row r="289" spans="1:10" s="27" customFormat="1">
      <c r="A289" s="55"/>
      <c r="F289" s="3"/>
      <c r="G289" s="3"/>
      <c r="H289" s="3"/>
      <c r="I289" s="3"/>
      <c r="J289" s="3"/>
    </row>
    <row r="290" spans="1:10" s="27" customFormat="1">
      <c r="A290" s="55"/>
      <c r="F290" s="3"/>
      <c r="G290" s="3"/>
      <c r="H290" s="3"/>
      <c r="I290" s="3"/>
      <c r="J290" s="3"/>
    </row>
    <row r="291" spans="1:10" s="27" customFormat="1">
      <c r="A291" s="55"/>
      <c r="F291" s="3"/>
      <c r="G291" s="3"/>
      <c r="H291" s="3"/>
      <c r="I291" s="3"/>
      <c r="J291" s="3"/>
    </row>
  </sheetData>
  <mergeCells count="62">
    <mergeCell ref="G42:J42"/>
    <mergeCell ref="B34:F34"/>
    <mergeCell ref="A100:J100"/>
    <mergeCell ref="A94:J94"/>
    <mergeCell ref="A39:J39"/>
    <mergeCell ref="B35:G35"/>
    <mergeCell ref="B36:F36"/>
    <mergeCell ref="A38:J38"/>
    <mergeCell ref="B37:F37"/>
    <mergeCell ref="H140:J140"/>
    <mergeCell ref="C139:F139"/>
    <mergeCell ref="A123:J123"/>
    <mergeCell ref="H139:L139"/>
    <mergeCell ref="C140:F140"/>
    <mergeCell ref="A40:J40"/>
    <mergeCell ref="D42:D43"/>
    <mergeCell ref="A114:J114"/>
    <mergeCell ref="A92:J92"/>
    <mergeCell ref="G32:I32"/>
    <mergeCell ref="B27:F27"/>
    <mergeCell ref="B28:F28"/>
    <mergeCell ref="B32:F32"/>
    <mergeCell ref="B30:F30"/>
    <mergeCell ref="B29:F29"/>
    <mergeCell ref="B31:F31"/>
    <mergeCell ref="G33:I33"/>
    <mergeCell ref="B33:F33"/>
    <mergeCell ref="A84:J84"/>
    <mergeCell ref="A45:J45"/>
    <mergeCell ref="E42:E43"/>
    <mergeCell ref="F42:F43"/>
    <mergeCell ref="B42:B43"/>
    <mergeCell ref="A70:J70"/>
    <mergeCell ref="A42:A43"/>
    <mergeCell ref="C42:C43"/>
    <mergeCell ref="A26:H26"/>
    <mergeCell ref="B25:H25"/>
    <mergeCell ref="F18:J18"/>
    <mergeCell ref="G21:J21"/>
    <mergeCell ref="F19:J19"/>
    <mergeCell ref="A22:B22"/>
    <mergeCell ref="G22:H22"/>
    <mergeCell ref="A23:C23"/>
    <mergeCell ref="A21:B21"/>
    <mergeCell ref="A20:B20"/>
    <mergeCell ref="G12:H12"/>
    <mergeCell ref="G15:J15"/>
    <mergeCell ref="G7:I7"/>
    <mergeCell ref="A3:B3"/>
    <mergeCell ref="A4:C4"/>
    <mergeCell ref="A7:B7"/>
    <mergeCell ref="G6:H6"/>
    <mergeCell ref="G1:J1"/>
    <mergeCell ref="G4:J4"/>
    <mergeCell ref="G3:J3"/>
    <mergeCell ref="G2:J2"/>
    <mergeCell ref="A17:B17"/>
    <mergeCell ref="G17:K17"/>
    <mergeCell ref="A16:B16"/>
    <mergeCell ref="G14:K14"/>
    <mergeCell ref="G9:I9"/>
    <mergeCell ref="A12:E12"/>
  </mergeCells>
  <phoneticPr fontId="3" type="noConversion"/>
  <pageMargins left="0.98425196850393704" right="0.39370078740157483" top="0.78740157480314965" bottom="0.59055118110236227" header="0.39370078740157483" footer="0.19685039370078741"/>
  <pageSetup paperSize="9" scale="55" orientation="landscape" verticalDpi="300" r:id="rId1"/>
  <headerFooter alignWithMargins="0">
    <oddHeader>&amp;C&amp;"Times New Roman,звичайний"&amp;14&amp;R&amp;"Times New Roman,звичайний"&amp;14 Продовження додатка 1</oddHeader>
  </headerFooter>
  <rowBreaks count="3" manualBreakCount="3">
    <brk id="37" max="9" man="1"/>
    <brk id="74" max="9" man="1"/>
    <brk id="104" max="9" man="1"/>
  </rowBreaks>
  <ignoredErrors>
    <ignoredError sqref="B115:B122 B124 B130:B131" numberStoredAsText="1"/>
    <ignoredError sqref="C110" formulaRange="1"/>
    <ignoredError sqref="F5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K340"/>
  <sheetViews>
    <sheetView view="pageBreakPreview" topLeftCell="A79" zoomScale="65" zoomScaleNormal="70" zoomScaleSheetLayoutView="65" workbookViewId="0">
      <selection activeCell="K98" sqref="K98"/>
    </sheetView>
  </sheetViews>
  <sheetFormatPr defaultRowHeight="18.75"/>
  <cols>
    <col min="1" max="1" width="87.5703125" style="3" customWidth="1"/>
    <col min="2" max="2" width="14.85546875" style="27" customWidth="1"/>
    <col min="3" max="5" width="16.5703125" style="27" customWidth="1"/>
    <col min="6" max="10" width="16.5703125" style="3" customWidth="1"/>
    <col min="11" max="11" width="86.140625" style="3" customWidth="1"/>
    <col min="12" max="16384" width="9.140625" style="3"/>
  </cols>
  <sheetData>
    <row r="1" spans="1:11">
      <c r="A1" s="266" t="s">
        <v>201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>
      <c r="A2" s="48"/>
      <c r="B2" s="58"/>
      <c r="C2" s="48"/>
      <c r="D2" s="48"/>
      <c r="E2" s="58"/>
      <c r="F2" s="48"/>
      <c r="G2" s="48"/>
      <c r="H2" s="48"/>
      <c r="I2" s="48"/>
      <c r="J2" s="48"/>
    </row>
    <row r="3" spans="1:11" ht="36" customHeight="1">
      <c r="A3" s="242" t="s">
        <v>196</v>
      </c>
      <c r="B3" s="241" t="s">
        <v>11</v>
      </c>
      <c r="C3" s="241" t="s">
        <v>24</v>
      </c>
      <c r="D3" s="241" t="s">
        <v>482</v>
      </c>
      <c r="E3" s="267" t="s">
        <v>133</v>
      </c>
      <c r="F3" s="241" t="s">
        <v>457</v>
      </c>
      <c r="G3" s="241" t="s">
        <v>146</v>
      </c>
      <c r="H3" s="241"/>
      <c r="I3" s="241"/>
      <c r="J3" s="241"/>
      <c r="K3" s="241" t="s">
        <v>178</v>
      </c>
    </row>
    <row r="4" spans="1:11" ht="61.5" customHeight="1">
      <c r="A4" s="242"/>
      <c r="B4" s="241"/>
      <c r="C4" s="241"/>
      <c r="D4" s="241"/>
      <c r="E4" s="267"/>
      <c r="F4" s="241"/>
      <c r="G4" s="16" t="s">
        <v>147</v>
      </c>
      <c r="H4" s="16" t="s">
        <v>148</v>
      </c>
      <c r="I4" s="16" t="s">
        <v>149</v>
      </c>
      <c r="J4" s="16" t="s">
        <v>59</v>
      </c>
      <c r="K4" s="241"/>
    </row>
    <row r="5" spans="1:11" ht="18" customHeigh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</row>
    <row r="6" spans="1:11" s="6" customFormat="1" ht="20.100000000000001" customHeight="1">
      <c r="A6" s="261" t="s">
        <v>200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</row>
    <row r="7" spans="1:11" s="6" customFormat="1" ht="20.100000000000001" customHeight="1">
      <c r="A7" s="9" t="s">
        <v>159</v>
      </c>
      <c r="B7" s="10">
        <v>1000</v>
      </c>
      <c r="C7" s="110"/>
      <c r="D7" s="110">
        <v>7414</v>
      </c>
      <c r="E7" s="110">
        <v>7414</v>
      </c>
      <c r="F7" s="115">
        <f>SUM(G7:J7)</f>
        <v>11885</v>
      </c>
      <c r="G7" s="110">
        <v>2751</v>
      </c>
      <c r="H7" s="110">
        <v>3191</v>
      </c>
      <c r="I7" s="110">
        <v>3191</v>
      </c>
      <c r="J7" s="110">
        <v>2752</v>
      </c>
      <c r="K7" s="105"/>
    </row>
    <row r="8" spans="1:11" ht="20.100000000000001" customHeight="1">
      <c r="A8" s="9" t="s">
        <v>138</v>
      </c>
      <c r="B8" s="10">
        <v>1010</v>
      </c>
      <c r="C8" s="115">
        <f>SUM(C9:C18)</f>
        <v>0</v>
      </c>
      <c r="D8" s="115">
        <f>SUM(D9:D18)</f>
        <v>-6284</v>
      </c>
      <c r="E8" s="115">
        <f>SUM(E9:E18)</f>
        <v>-6284</v>
      </c>
      <c r="F8" s="115">
        <f t="shared" ref="F8:F61" si="0">SUM(G8:J8)</f>
        <v>-10635</v>
      </c>
      <c r="G8" s="115">
        <f>SUM(G9:G18)</f>
        <v>-2468</v>
      </c>
      <c r="H8" s="115">
        <f>SUM(H9:H18)</f>
        <v>-2874</v>
      </c>
      <c r="I8" s="115">
        <f>SUM(I9:I18)</f>
        <v>-2874</v>
      </c>
      <c r="J8" s="115">
        <f>SUM(J9:J18)</f>
        <v>-2419</v>
      </c>
      <c r="K8" s="102"/>
    </row>
    <row r="9" spans="1:11" s="2" customFormat="1" ht="20.100000000000001" customHeight="1">
      <c r="A9" s="9" t="s">
        <v>346</v>
      </c>
      <c r="B9" s="8">
        <v>1011</v>
      </c>
      <c r="C9" s="110" t="s">
        <v>235</v>
      </c>
      <c r="D9" s="110">
        <v>-1298.5</v>
      </c>
      <c r="E9" s="110">
        <v>-1298.5</v>
      </c>
      <c r="F9" s="115">
        <f t="shared" si="0"/>
        <v>-733</v>
      </c>
      <c r="G9" s="110">
        <v>-182</v>
      </c>
      <c r="H9" s="110">
        <v>-203</v>
      </c>
      <c r="I9" s="110">
        <v>-203</v>
      </c>
      <c r="J9" s="110">
        <v>-145</v>
      </c>
      <c r="K9" s="102"/>
    </row>
    <row r="10" spans="1:11" s="2" customFormat="1" ht="20.100000000000001" customHeight="1">
      <c r="A10" s="9" t="s">
        <v>451</v>
      </c>
      <c r="B10" s="8">
        <v>1012</v>
      </c>
      <c r="C10" s="110"/>
      <c r="D10" s="110" t="s">
        <v>235</v>
      </c>
      <c r="E10" s="110" t="s">
        <v>235</v>
      </c>
      <c r="F10" s="115">
        <f t="shared" si="0"/>
        <v>-3</v>
      </c>
      <c r="G10" s="110">
        <v>-3</v>
      </c>
      <c r="H10" s="110" t="s">
        <v>235</v>
      </c>
      <c r="I10" s="110" t="s">
        <v>235</v>
      </c>
      <c r="J10" s="110" t="s">
        <v>235</v>
      </c>
      <c r="K10" s="102"/>
    </row>
    <row r="11" spans="1:11" s="2" customFormat="1" ht="20.100000000000001" customHeight="1">
      <c r="A11" s="9" t="s">
        <v>452</v>
      </c>
      <c r="B11" s="8">
        <v>1013</v>
      </c>
      <c r="C11" s="110" t="s">
        <v>235</v>
      </c>
      <c r="D11" s="110">
        <v>-22.5</v>
      </c>
      <c r="E11" s="110">
        <v>-22.5</v>
      </c>
      <c r="F11" s="115">
        <f t="shared" si="0"/>
        <v>-276</v>
      </c>
      <c r="G11" s="110">
        <v>-118</v>
      </c>
      <c r="H11" s="110">
        <v>-20</v>
      </c>
      <c r="I11" s="110">
        <v>-20</v>
      </c>
      <c r="J11" s="110">
        <v>-118</v>
      </c>
      <c r="K11" s="102"/>
    </row>
    <row r="12" spans="1:11" s="2" customFormat="1" ht="20.100000000000001" customHeight="1">
      <c r="A12" s="9" t="s">
        <v>347</v>
      </c>
      <c r="B12" s="8">
        <v>1014</v>
      </c>
      <c r="C12" s="110" t="s">
        <v>235</v>
      </c>
      <c r="D12" s="110">
        <v>-27</v>
      </c>
      <c r="E12" s="110">
        <v>-27</v>
      </c>
      <c r="F12" s="115">
        <f t="shared" si="0"/>
        <v>-96</v>
      </c>
      <c r="G12" s="110">
        <v>-25</v>
      </c>
      <c r="H12" s="110">
        <v>-23</v>
      </c>
      <c r="I12" s="110">
        <v>-23</v>
      </c>
      <c r="J12" s="110">
        <v>-25</v>
      </c>
      <c r="K12" s="102"/>
    </row>
    <row r="13" spans="1:11" s="2" customFormat="1" ht="20.100000000000001" customHeight="1">
      <c r="A13" s="9" t="s">
        <v>453</v>
      </c>
      <c r="B13" s="8">
        <v>1015</v>
      </c>
      <c r="C13" s="110"/>
      <c r="D13" s="110">
        <v>-46</v>
      </c>
      <c r="E13" s="110">
        <v>-46</v>
      </c>
      <c r="F13" s="115">
        <f t="shared" si="0"/>
        <v>-70</v>
      </c>
      <c r="G13" s="110">
        <v>-19</v>
      </c>
      <c r="H13" s="110">
        <v>-16</v>
      </c>
      <c r="I13" s="110">
        <v>-16</v>
      </c>
      <c r="J13" s="110">
        <v>-19</v>
      </c>
      <c r="K13" s="102"/>
    </row>
    <row r="14" spans="1:11" s="2" customFormat="1" ht="20.100000000000001" customHeight="1">
      <c r="A14" s="9" t="s">
        <v>5</v>
      </c>
      <c r="B14" s="8">
        <v>1016</v>
      </c>
      <c r="C14" s="110" t="s">
        <v>235</v>
      </c>
      <c r="D14" s="110">
        <v>-3844</v>
      </c>
      <c r="E14" s="110">
        <v>-3844</v>
      </c>
      <c r="F14" s="115">
        <f t="shared" si="0"/>
        <v>-7548</v>
      </c>
      <c r="G14" s="110">
        <v>-1682</v>
      </c>
      <c r="H14" s="110">
        <v>-2092</v>
      </c>
      <c r="I14" s="110">
        <v>-2092</v>
      </c>
      <c r="J14" s="110">
        <v>-1682</v>
      </c>
      <c r="K14" s="102"/>
    </row>
    <row r="15" spans="1:11" s="2" customFormat="1" ht="20.100000000000001" customHeight="1">
      <c r="A15" s="9" t="s">
        <v>6</v>
      </c>
      <c r="B15" s="8">
        <v>1017</v>
      </c>
      <c r="C15" s="110" t="s">
        <v>235</v>
      </c>
      <c r="D15" s="110">
        <v>-846</v>
      </c>
      <c r="E15" s="110">
        <v>-846</v>
      </c>
      <c r="F15" s="115">
        <f t="shared" si="0"/>
        <v>-1689</v>
      </c>
      <c r="G15" s="110">
        <v>-384</v>
      </c>
      <c r="H15" s="110">
        <v>-465</v>
      </c>
      <c r="I15" s="110">
        <v>-465</v>
      </c>
      <c r="J15" s="110">
        <v>-375</v>
      </c>
      <c r="K15" s="102"/>
    </row>
    <row r="16" spans="1:11" s="2" customFormat="1" ht="44.25" customHeight="1">
      <c r="A16" s="9" t="s">
        <v>348</v>
      </c>
      <c r="B16" s="8">
        <v>1018</v>
      </c>
      <c r="C16" s="110" t="s">
        <v>235</v>
      </c>
      <c r="D16" s="110">
        <v>-98</v>
      </c>
      <c r="E16" s="110">
        <v>-98</v>
      </c>
      <c r="F16" s="115">
        <f t="shared" si="0"/>
        <v>0</v>
      </c>
      <c r="G16" s="110" t="s">
        <v>235</v>
      </c>
      <c r="H16" s="110" t="s">
        <v>235</v>
      </c>
      <c r="I16" s="110" t="s">
        <v>235</v>
      </c>
      <c r="J16" s="110" t="s">
        <v>235</v>
      </c>
      <c r="K16" s="102"/>
    </row>
    <row r="17" spans="1:11" s="2" customFormat="1" ht="20.100000000000001" customHeight="1">
      <c r="A17" s="9" t="s">
        <v>349</v>
      </c>
      <c r="B17" s="8">
        <v>1019</v>
      </c>
      <c r="C17" s="110" t="s">
        <v>235</v>
      </c>
      <c r="D17" s="110">
        <v>-81</v>
      </c>
      <c r="E17" s="110">
        <v>-81</v>
      </c>
      <c r="F17" s="115">
        <f t="shared" si="0"/>
        <v>-220</v>
      </c>
      <c r="G17" s="110">
        <v>-55</v>
      </c>
      <c r="H17" s="110">
        <v>-55</v>
      </c>
      <c r="I17" s="110">
        <v>-55</v>
      </c>
      <c r="J17" s="110">
        <v>-55</v>
      </c>
      <c r="K17" s="102"/>
    </row>
    <row r="18" spans="1:11" s="2" customFormat="1" ht="43.5" customHeight="1">
      <c r="A18" s="9" t="s">
        <v>495</v>
      </c>
      <c r="B18" s="8">
        <v>1020</v>
      </c>
      <c r="C18" s="110" t="s">
        <v>235</v>
      </c>
      <c r="D18" s="110">
        <v>-21</v>
      </c>
      <c r="E18" s="110">
        <v>-21</v>
      </c>
      <c r="F18" s="115">
        <f t="shared" si="0"/>
        <v>0</v>
      </c>
      <c r="G18" s="110" t="s">
        <v>235</v>
      </c>
      <c r="H18" s="110" t="s">
        <v>235</v>
      </c>
      <c r="I18" s="110" t="s">
        <v>235</v>
      </c>
      <c r="J18" s="110" t="s">
        <v>235</v>
      </c>
      <c r="K18" s="102"/>
    </row>
    <row r="19" spans="1:11" s="6" customFormat="1" ht="20.100000000000001" customHeight="1">
      <c r="A19" s="11" t="s">
        <v>18</v>
      </c>
      <c r="B19" s="12">
        <v>1020</v>
      </c>
      <c r="C19" s="140">
        <f>SUM(C7,C8)</f>
        <v>0</v>
      </c>
      <c r="D19" s="140">
        <f t="shared" ref="D19:J19" si="1">SUM(D7,D8)</f>
        <v>1130</v>
      </c>
      <c r="E19" s="140">
        <f t="shared" si="1"/>
        <v>1130</v>
      </c>
      <c r="F19" s="115">
        <f t="shared" si="0"/>
        <v>1250</v>
      </c>
      <c r="G19" s="140">
        <f t="shared" si="1"/>
        <v>283</v>
      </c>
      <c r="H19" s="140">
        <f t="shared" si="1"/>
        <v>317</v>
      </c>
      <c r="I19" s="140">
        <f t="shared" si="1"/>
        <v>317</v>
      </c>
      <c r="J19" s="140">
        <f t="shared" si="1"/>
        <v>333</v>
      </c>
      <c r="K19" s="105"/>
    </row>
    <row r="20" spans="1:11" ht="20.100000000000001" customHeight="1">
      <c r="A20" s="9" t="s">
        <v>174</v>
      </c>
      <c r="B20" s="10">
        <v>1030</v>
      </c>
      <c r="C20" s="115">
        <f>SUM(C21:C40,C42)</f>
        <v>0</v>
      </c>
      <c r="D20" s="115">
        <f>SUM(D21:D40,D42)</f>
        <v>-1631</v>
      </c>
      <c r="E20" s="115">
        <f>SUM(E21:E40,E42)</f>
        <v>-1631</v>
      </c>
      <c r="F20" s="115">
        <f t="shared" si="0"/>
        <v>-1639</v>
      </c>
      <c r="G20" s="115">
        <f>SUM(G21:G40,G42)</f>
        <v>-409</v>
      </c>
      <c r="H20" s="115">
        <f>SUM(H21:H40,H42)</f>
        <v>-410</v>
      </c>
      <c r="I20" s="115">
        <f>SUM(I21:I40,I42)</f>
        <v>-410</v>
      </c>
      <c r="J20" s="115">
        <f>SUM(J21:J40,J42)</f>
        <v>-410</v>
      </c>
      <c r="K20" s="102"/>
    </row>
    <row r="21" spans="1:11" ht="20.100000000000001" customHeight="1">
      <c r="A21" s="9" t="s">
        <v>97</v>
      </c>
      <c r="B21" s="10">
        <v>1031</v>
      </c>
      <c r="C21" s="110" t="s">
        <v>235</v>
      </c>
      <c r="D21" s="110">
        <v>0</v>
      </c>
      <c r="E21" s="110">
        <v>0</v>
      </c>
      <c r="F21" s="115">
        <f t="shared" si="0"/>
        <v>0</v>
      </c>
      <c r="G21" s="160"/>
      <c r="H21" s="160"/>
      <c r="I21" s="160"/>
      <c r="J21" s="160"/>
      <c r="K21" s="102"/>
    </row>
    <row r="22" spans="1:11" ht="20.100000000000001" customHeight="1">
      <c r="A22" s="9" t="s">
        <v>161</v>
      </c>
      <c r="B22" s="10">
        <v>1032</v>
      </c>
      <c r="C22" s="110" t="s">
        <v>235</v>
      </c>
      <c r="D22" s="110" t="s">
        <v>235</v>
      </c>
      <c r="E22" s="110" t="s">
        <v>235</v>
      </c>
      <c r="F22" s="115">
        <f t="shared" si="0"/>
        <v>0</v>
      </c>
      <c r="G22" s="110" t="s">
        <v>235</v>
      </c>
      <c r="H22" s="110" t="s">
        <v>235</v>
      </c>
      <c r="I22" s="110" t="s">
        <v>235</v>
      </c>
      <c r="J22" s="110" t="s">
        <v>235</v>
      </c>
      <c r="K22" s="102"/>
    </row>
    <row r="23" spans="1:11" ht="20.100000000000001" customHeight="1">
      <c r="A23" s="9" t="s">
        <v>49</v>
      </c>
      <c r="B23" s="10">
        <v>1033</v>
      </c>
      <c r="C23" s="110" t="s">
        <v>235</v>
      </c>
      <c r="D23" s="110" t="s">
        <v>235</v>
      </c>
      <c r="E23" s="110" t="s">
        <v>235</v>
      </c>
      <c r="F23" s="115">
        <f t="shared" si="0"/>
        <v>0</v>
      </c>
      <c r="G23" s="110" t="s">
        <v>235</v>
      </c>
      <c r="H23" s="110" t="s">
        <v>235</v>
      </c>
      <c r="I23" s="110" t="s">
        <v>235</v>
      </c>
      <c r="J23" s="110" t="s">
        <v>235</v>
      </c>
      <c r="K23" s="102"/>
    </row>
    <row r="24" spans="1:11" ht="20.100000000000001" customHeight="1">
      <c r="A24" s="9" t="s">
        <v>16</v>
      </c>
      <c r="B24" s="10">
        <v>1034</v>
      </c>
      <c r="C24" s="110" t="s">
        <v>235</v>
      </c>
      <c r="D24" s="110" t="s">
        <v>235</v>
      </c>
      <c r="E24" s="110" t="s">
        <v>235</v>
      </c>
      <c r="F24" s="115">
        <f t="shared" si="0"/>
        <v>0</v>
      </c>
      <c r="G24" s="110" t="s">
        <v>235</v>
      </c>
      <c r="H24" s="110" t="s">
        <v>235</v>
      </c>
      <c r="I24" s="110" t="s">
        <v>235</v>
      </c>
      <c r="J24" s="110" t="s">
        <v>235</v>
      </c>
      <c r="K24" s="102"/>
    </row>
    <row r="25" spans="1:11" ht="20.100000000000001" customHeight="1">
      <c r="A25" s="9" t="s">
        <v>17</v>
      </c>
      <c r="B25" s="10">
        <v>1035</v>
      </c>
      <c r="C25" s="110" t="s">
        <v>235</v>
      </c>
      <c r="D25" s="110" t="s">
        <v>235</v>
      </c>
      <c r="E25" s="110" t="s">
        <v>235</v>
      </c>
      <c r="F25" s="115">
        <f t="shared" si="0"/>
        <v>0</v>
      </c>
      <c r="G25" s="110" t="s">
        <v>235</v>
      </c>
      <c r="H25" s="110" t="s">
        <v>235</v>
      </c>
      <c r="I25" s="110" t="s">
        <v>235</v>
      </c>
      <c r="J25" s="110" t="s">
        <v>235</v>
      </c>
      <c r="K25" s="102"/>
    </row>
    <row r="26" spans="1:11" s="2" customFormat="1" ht="20.100000000000001" customHeight="1">
      <c r="A26" s="9" t="s">
        <v>28</v>
      </c>
      <c r="B26" s="10">
        <v>1037</v>
      </c>
      <c r="C26" s="110" t="s">
        <v>235</v>
      </c>
      <c r="D26" s="110">
        <v>-4</v>
      </c>
      <c r="E26" s="110">
        <v>-4</v>
      </c>
      <c r="F26" s="115">
        <f t="shared" si="0"/>
        <v>-4</v>
      </c>
      <c r="G26" s="110">
        <v>-1</v>
      </c>
      <c r="H26" s="110">
        <v>-1</v>
      </c>
      <c r="I26" s="110">
        <v>-1</v>
      </c>
      <c r="J26" s="110">
        <v>-1</v>
      </c>
      <c r="K26" s="102"/>
    </row>
    <row r="27" spans="1:11" s="2" customFormat="1" ht="20.100000000000001" customHeight="1">
      <c r="A27" s="9" t="s">
        <v>29</v>
      </c>
      <c r="B27" s="10">
        <v>1038</v>
      </c>
      <c r="C27" s="110" t="s">
        <v>235</v>
      </c>
      <c r="D27" s="110">
        <v>-1168</v>
      </c>
      <c r="E27" s="110">
        <v>-1168</v>
      </c>
      <c r="F27" s="115">
        <f>SUM(G27:J27)</f>
        <v>-1279</v>
      </c>
      <c r="G27" s="110">
        <v>-319</v>
      </c>
      <c r="H27" s="110">
        <v>-320</v>
      </c>
      <c r="I27" s="110">
        <v>-320</v>
      </c>
      <c r="J27" s="110">
        <v>-320</v>
      </c>
      <c r="K27" s="102"/>
    </row>
    <row r="28" spans="1:11" s="2" customFormat="1" ht="20.100000000000001" customHeight="1">
      <c r="A28" s="9" t="s">
        <v>30</v>
      </c>
      <c r="B28" s="10">
        <v>1039</v>
      </c>
      <c r="C28" s="110" t="s">
        <v>235</v>
      </c>
      <c r="D28" s="110">
        <v>-250</v>
      </c>
      <c r="E28" s="110">
        <v>-250</v>
      </c>
      <c r="F28" s="115">
        <f>SUM(G28:J28)</f>
        <v>-280</v>
      </c>
      <c r="G28" s="110">
        <v>-70</v>
      </c>
      <c r="H28" s="110">
        <v>-70</v>
      </c>
      <c r="I28" s="110">
        <v>-70</v>
      </c>
      <c r="J28" s="110">
        <v>-70</v>
      </c>
      <c r="K28" s="110" t="s">
        <v>235</v>
      </c>
    </row>
    <row r="29" spans="1:11" s="2" customFormat="1" ht="42" customHeight="1">
      <c r="A29" s="9" t="s">
        <v>31</v>
      </c>
      <c r="B29" s="10">
        <v>1040</v>
      </c>
      <c r="C29" s="110" t="s">
        <v>235</v>
      </c>
      <c r="D29" s="110">
        <v>-27</v>
      </c>
      <c r="E29" s="110">
        <v>-27</v>
      </c>
      <c r="F29" s="115">
        <f t="shared" si="0"/>
        <v>-28</v>
      </c>
      <c r="G29" s="110">
        <v>-7</v>
      </c>
      <c r="H29" s="110">
        <v>-7</v>
      </c>
      <c r="I29" s="110">
        <v>-7</v>
      </c>
      <c r="J29" s="110">
        <v>-7</v>
      </c>
      <c r="K29" s="102"/>
    </row>
    <row r="30" spans="1:11" s="2" customFormat="1" ht="42" customHeight="1">
      <c r="A30" s="9" t="s">
        <v>32</v>
      </c>
      <c r="B30" s="10">
        <v>1041</v>
      </c>
      <c r="C30" s="110" t="s">
        <v>235</v>
      </c>
      <c r="D30" s="110" t="s">
        <v>235</v>
      </c>
      <c r="E30" s="110" t="s">
        <v>235</v>
      </c>
      <c r="F30" s="115">
        <f t="shared" si="0"/>
        <v>0</v>
      </c>
      <c r="G30" s="110" t="s">
        <v>235</v>
      </c>
      <c r="H30" s="110" t="s">
        <v>235</v>
      </c>
      <c r="I30" s="110" t="s">
        <v>235</v>
      </c>
      <c r="J30" s="110" t="s">
        <v>235</v>
      </c>
      <c r="K30" s="102"/>
    </row>
    <row r="31" spans="1:11" s="2" customFormat="1" ht="20.100000000000001" customHeight="1">
      <c r="A31" s="9" t="s">
        <v>33</v>
      </c>
      <c r="B31" s="10">
        <v>1042</v>
      </c>
      <c r="C31" s="110" t="s">
        <v>235</v>
      </c>
      <c r="D31" s="110" t="s">
        <v>235</v>
      </c>
      <c r="E31" s="110" t="s">
        <v>235</v>
      </c>
      <c r="F31" s="115">
        <f t="shared" si="0"/>
        <v>0</v>
      </c>
      <c r="G31" s="110" t="s">
        <v>235</v>
      </c>
      <c r="H31" s="110" t="s">
        <v>235</v>
      </c>
      <c r="I31" s="110" t="s">
        <v>235</v>
      </c>
      <c r="J31" s="110" t="s">
        <v>235</v>
      </c>
      <c r="K31" s="102"/>
    </row>
    <row r="32" spans="1:11" s="2" customFormat="1" ht="20.100000000000001" customHeight="1">
      <c r="A32" s="9" t="s">
        <v>34</v>
      </c>
      <c r="B32" s="10">
        <v>1043</v>
      </c>
      <c r="C32" s="110" t="s">
        <v>235</v>
      </c>
      <c r="D32" s="110" t="s">
        <v>235</v>
      </c>
      <c r="E32" s="110" t="s">
        <v>235</v>
      </c>
      <c r="F32" s="115">
        <f t="shared" si="0"/>
        <v>0</v>
      </c>
      <c r="G32" s="110" t="s">
        <v>235</v>
      </c>
      <c r="H32" s="110" t="s">
        <v>235</v>
      </c>
      <c r="I32" s="110" t="s">
        <v>235</v>
      </c>
      <c r="J32" s="110" t="s">
        <v>235</v>
      </c>
      <c r="K32" s="102"/>
    </row>
    <row r="33" spans="1:11" s="2" customFormat="1" ht="20.100000000000001" customHeight="1">
      <c r="A33" s="9" t="s">
        <v>35</v>
      </c>
      <c r="B33" s="10">
        <v>1044</v>
      </c>
      <c r="C33" s="110" t="s">
        <v>235</v>
      </c>
      <c r="D33" s="110" t="s">
        <v>235</v>
      </c>
      <c r="E33" s="110" t="s">
        <v>235</v>
      </c>
      <c r="F33" s="115">
        <f t="shared" si="0"/>
        <v>0</v>
      </c>
      <c r="G33" s="110" t="s">
        <v>235</v>
      </c>
      <c r="H33" s="110" t="s">
        <v>235</v>
      </c>
      <c r="I33" s="110" t="s">
        <v>235</v>
      </c>
      <c r="J33" s="110" t="s">
        <v>235</v>
      </c>
      <c r="K33" s="102"/>
    </row>
    <row r="34" spans="1:11" s="2" customFormat="1" ht="20.100000000000001" customHeight="1">
      <c r="A34" s="9" t="s">
        <v>51</v>
      </c>
      <c r="B34" s="10">
        <v>1045</v>
      </c>
      <c r="C34" s="110" t="s">
        <v>235</v>
      </c>
      <c r="D34" s="110" t="s">
        <v>235</v>
      </c>
      <c r="E34" s="110" t="s">
        <v>235</v>
      </c>
      <c r="F34" s="115">
        <f t="shared" si="0"/>
        <v>0</v>
      </c>
      <c r="G34" s="110" t="s">
        <v>235</v>
      </c>
      <c r="H34" s="110" t="s">
        <v>235</v>
      </c>
      <c r="I34" s="110" t="s">
        <v>235</v>
      </c>
      <c r="J34" s="110" t="s">
        <v>235</v>
      </c>
      <c r="K34" s="102"/>
    </row>
    <row r="35" spans="1:11" s="2" customFormat="1" ht="20.100000000000001" customHeight="1">
      <c r="A35" s="9" t="s">
        <v>36</v>
      </c>
      <c r="B35" s="10">
        <v>1046</v>
      </c>
      <c r="C35" s="110" t="s">
        <v>235</v>
      </c>
      <c r="D35" s="110" t="s">
        <v>235</v>
      </c>
      <c r="E35" s="110" t="s">
        <v>235</v>
      </c>
      <c r="F35" s="115">
        <f t="shared" si="0"/>
        <v>0</v>
      </c>
      <c r="G35" s="110" t="s">
        <v>235</v>
      </c>
      <c r="H35" s="110" t="s">
        <v>235</v>
      </c>
      <c r="I35" s="110" t="s">
        <v>235</v>
      </c>
      <c r="J35" s="110" t="s">
        <v>235</v>
      </c>
      <c r="K35" s="102"/>
    </row>
    <row r="36" spans="1:11" s="2" customFormat="1" ht="20.100000000000001" customHeight="1">
      <c r="A36" s="9" t="s">
        <v>37</v>
      </c>
      <c r="B36" s="10">
        <v>1047</v>
      </c>
      <c r="C36" s="110" t="s">
        <v>235</v>
      </c>
      <c r="D36" s="110" t="s">
        <v>235</v>
      </c>
      <c r="E36" s="110" t="s">
        <v>235</v>
      </c>
      <c r="F36" s="115">
        <f t="shared" si="0"/>
        <v>0</v>
      </c>
      <c r="G36" s="110" t="s">
        <v>235</v>
      </c>
      <c r="H36" s="110" t="s">
        <v>235</v>
      </c>
      <c r="I36" s="110" t="s">
        <v>235</v>
      </c>
      <c r="J36" s="110" t="s">
        <v>235</v>
      </c>
      <c r="K36" s="102"/>
    </row>
    <row r="37" spans="1:11" s="2" customFormat="1" ht="20.100000000000001" customHeight="1">
      <c r="A37" s="9" t="s">
        <v>38</v>
      </c>
      <c r="B37" s="10">
        <v>1048</v>
      </c>
      <c r="C37" s="110" t="s">
        <v>235</v>
      </c>
      <c r="D37" s="110" t="s">
        <v>235</v>
      </c>
      <c r="E37" s="110" t="s">
        <v>235</v>
      </c>
      <c r="F37" s="115">
        <f t="shared" si="0"/>
        <v>0</v>
      </c>
      <c r="G37" s="110" t="s">
        <v>235</v>
      </c>
      <c r="H37" s="110" t="s">
        <v>235</v>
      </c>
      <c r="I37" s="110" t="s">
        <v>235</v>
      </c>
      <c r="J37" s="110" t="s">
        <v>235</v>
      </c>
      <c r="K37" s="102"/>
    </row>
    <row r="38" spans="1:11" s="2" customFormat="1" ht="20.100000000000001" customHeight="1">
      <c r="A38" s="9" t="s">
        <v>39</v>
      </c>
      <c r="B38" s="10">
        <v>1049</v>
      </c>
      <c r="C38" s="110" t="s">
        <v>235</v>
      </c>
      <c r="D38" s="110" t="s">
        <v>235</v>
      </c>
      <c r="E38" s="110" t="s">
        <v>235</v>
      </c>
      <c r="F38" s="115">
        <f t="shared" si="0"/>
        <v>0</v>
      </c>
      <c r="G38" s="110" t="s">
        <v>235</v>
      </c>
      <c r="H38" s="110" t="s">
        <v>235</v>
      </c>
      <c r="I38" s="110" t="s">
        <v>235</v>
      </c>
      <c r="J38" s="110" t="s">
        <v>235</v>
      </c>
      <c r="K38" s="102"/>
    </row>
    <row r="39" spans="1:11" s="2" customFormat="1" ht="20.100000000000001" customHeight="1">
      <c r="A39" s="9" t="s">
        <v>27</v>
      </c>
      <c r="B39" s="10"/>
      <c r="C39" s="110"/>
      <c r="D39" s="110" t="s">
        <v>235</v>
      </c>
      <c r="E39" s="110" t="s">
        <v>235</v>
      </c>
      <c r="F39" s="115">
        <f t="shared" si="0"/>
        <v>0</v>
      </c>
      <c r="G39" s="110" t="s">
        <v>235</v>
      </c>
      <c r="H39" s="110" t="s">
        <v>235</v>
      </c>
      <c r="I39" s="110" t="s">
        <v>235</v>
      </c>
      <c r="J39" s="110" t="s">
        <v>235</v>
      </c>
      <c r="K39" s="102"/>
    </row>
    <row r="40" spans="1:11" s="2" customFormat="1" ht="42.75" customHeight="1">
      <c r="A40" s="9" t="s">
        <v>67</v>
      </c>
      <c r="B40" s="10">
        <v>1050</v>
      </c>
      <c r="C40" s="110" t="s">
        <v>235</v>
      </c>
      <c r="D40" s="110" t="s">
        <v>235</v>
      </c>
      <c r="E40" s="110" t="s">
        <v>235</v>
      </c>
      <c r="F40" s="115">
        <f t="shared" si="0"/>
        <v>0</v>
      </c>
      <c r="G40" s="110" t="s">
        <v>235</v>
      </c>
      <c r="H40" s="110" t="s">
        <v>235</v>
      </c>
      <c r="I40" s="110" t="s">
        <v>235</v>
      </c>
      <c r="J40" s="110" t="s">
        <v>235</v>
      </c>
      <c r="K40" s="102"/>
    </row>
    <row r="41" spans="1:11" s="2" customFormat="1" ht="20.100000000000001" customHeight="1">
      <c r="A41" s="9" t="s">
        <v>40</v>
      </c>
      <c r="B41" s="7" t="s">
        <v>279</v>
      </c>
      <c r="C41" s="110" t="s">
        <v>235</v>
      </c>
      <c r="D41" s="110" t="s">
        <v>235</v>
      </c>
      <c r="E41" s="110" t="s">
        <v>235</v>
      </c>
      <c r="F41" s="115">
        <f t="shared" si="0"/>
        <v>0</v>
      </c>
      <c r="G41" s="110" t="s">
        <v>235</v>
      </c>
      <c r="H41" s="110" t="s">
        <v>235</v>
      </c>
      <c r="I41" s="110" t="s">
        <v>235</v>
      </c>
      <c r="J41" s="110" t="s">
        <v>235</v>
      </c>
      <c r="K41" s="102"/>
    </row>
    <row r="42" spans="1:11" s="2" customFormat="1" ht="40.5" customHeight="1">
      <c r="A42" s="9" t="s">
        <v>494</v>
      </c>
      <c r="B42" s="10">
        <v>1051</v>
      </c>
      <c r="C42" s="110"/>
      <c r="D42" s="110">
        <v>-182</v>
      </c>
      <c r="E42" s="110">
        <v>-182</v>
      </c>
      <c r="F42" s="115">
        <f t="shared" si="0"/>
        <v>-48</v>
      </c>
      <c r="G42" s="110">
        <v>-12</v>
      </c>
      <c r="H42" s="110">
        <v>-12</v>
      </c>
      <c r="I42" s="110">
        <v>-12</v>
      </c>
      <c r="J42" s="110">
        <v>-12</v>
      </c>
      <c r="K42" s="102"/>
    </row>
    <row r="43" spans="1:11" ht="20.100000000000001" customHeight="1">
      <c r="A43" s="9" t="s">
        <v>175</v>
      </c>
      <c r="B43" s="10">
        <v>1060</v>
      </c>
      <c r="C43" s="115">
        <f>SUM(C44:C50)</f>
        <v>0</v>
      </c>
      <c r="D43" s="115">
        <f>SUM(D44:D50)</f>
        <v>0</v>
      </c>
      <c r="E43" s="115">
        <f>SUM(E44:E50)</f>
        <v>0</v>
      </c>
      <c r="F43" s="115">
        <f t="shared" si="0"/>
        <v>0</v>
      </c>
      <c r="G43" s="115">
        <f>SUM(G44:G50)</f>
        <v>0</v>
      </c>
      <c r="H43" s="115">
        <f>SUM(H44:H50)</f>
        <v>0</v>
      </c>
      <c r="I43" s="115">
        <f>SUM(I44:I50)</f>
        <v>0</v>
      </c>
      <c r="J43" s="115">
        <f>SUM(J44:J50)</f>
        <v>0</v>
      </c>
      <c r="K43" s="102"/>
    </row>
    <row r="44" spans="1:11" s="2" customFormat="1" ht="20.100000000000001" customHeight="1">
      <c r="A44" s="9" t="s">
        <v>141</v>
      </c>
      <c r="B44" s="10">
        <v>1061</v>
      </c>
      <c r="C44" s="110" t="s">
        <v>235</v>
      </c>
      <c r="D44" s="110" t="s">
        <v>235</v>
      </c>
      <c r="E44" s="110" t="s">
        <v>235</v>
      </c>
      <c r="F44" s="115">
        <f t="shared" si="0"/>
        <v>0</v>
      </c>
      <c r="G44" s="110" t="s">
        <v>235</v>
      </c>
      <c r="H44" s="110" t="s">
        <v>235</v>
      </c>
      <c r="I44" s="110" t="s">
        <v>235</v>
      </c>
      <c r="J44" s="110" t="s">
        <v>235</v>
      </c>
      <c r="K44" s="102"/>
    </row>
    <row r="45" spans="1:11" s="2" customFormat="1" ht="20.100000000000001" customHeight="1">
      <c r="A45" s="9" t="s">
        <v>142</v>
      </c>
      <c r="B45" s="10">
        <v>1062</v>
      </c>
      <c r="C45" s="110" t="s">
        <v>235</v>
      </c>
      <c r="D45" s="110" t="s">
        <v>235</v>
      </c>
      <c r="E45" s="110" t="s">
        <v>235</v>
      </c>
      <c r="F45" s="115">
        <f t="shared" si="0"/>
        <v>0</v>
      </c>
      <c r="G45" s="110" t="s">
        <v>235</v>
      </c>
      <c r="H45" s="110" t="s">
        <v>235</v>
      </c>
      <c r="I45" s="110" t="s">
        <v>235</v>
      </c>
      <c r="J45" s="110" t="s">
        <v>235</v>
      </c>
      <c r="K45" s="102"/>
    </row>
    <row r="46" spans="1:11" s="2" customFormat="1" ht="20.100000000000001" customHeight="1">
      <c r="A46" s="9" t="s">
        <v>29</v>
      </c>
      <c r="B46" s="10">
        <v>1063</v>
      </c>
      <c r="C46" s="110" t="s">
        <v>235</v>
      </c>
      <c r="D46" s="110" t="s">
        <v>235</v>
      </c>
      <c r="E46" s="110" t="s">
        <v>235</v>
      </c>
      <c r="F46" s="115">
        <f t="shared" si="0"/>
        <v>0</v>
      </c>
      <c r="G46" s="110" t="s">
        <v>235</v>
      </c>
      <c r="H46" s="110" t="s">
        <v>235</v>
      </c>
      <c r="I46" s="110" t="s">
        <v>235</v>
      </c>
      <c r="J46" s="110" t="s">
        <v>235</v>
      </c>
      <c r="K46" s="102"/>
    </row>
    <row r="47" spans="1:11" s="2" customFormat="1" ht="20.100000000000001" customHeight="1">
      <c r="A47" s="9" t="s">
        <v>30</v>
      </c>
      <c r="B47" s="10">
        <v>1064</v>
      </c>
      <c r="C47" s="110" t="s">
        <v>235</v>
      </c>
      <c r="D47" s="110" t="s">
        <v>235</v>
      </c>
      <c r="E47" s="110" t="s">
        <v>235</v>
      </c>
      <c r="F47" s="115">
        <f t="shared" si="0"/>
        <v>0</v>
      </c>
      <c r="G47" s="110" t="s">
        <v>235</v>
      </c>
      <c r="H47" s="110" t="s">
        <v>235</v>
      </c>
      <c r="I47" s="110" t="s">
        <v>235</v>
      </c>
      <c r="J47" s="110" t="s">
        <v>235</v>
      </c>
      <c r="K47" s="102"/>
    </row>
    <row r="48" spans="1:11" s="2" customFormat="1" ht="20.100000000000001" customHeight="1">
      <c r="A48" s="9" t="s">
        <v>50</v>
      </c>
      <c r="B48" s="10">
        <v>1065</v>
      </c>
      <c r="C48" s="110" t="s">
        <v>235</v>
      </c>
      <c r="D48" s="110" t="s">
        <v>235</v>
      </c>
      <c r="E48" s="110" t="s">
        <v>235</v>
      </c>
      <c r="F48" s="115">
        <f t="shared" si="0"/>
        <v>0</v>
      </c>
      <c r="G48" s="110" t="s">
        <v>235</v>
      </c>
      <c r="H48" s="110" t="s">
        <v>235</v>
      </c>
      <c r="I48" s="110" t="s">
        <v>235</v>
      </c>
      <c r="J48" s="110" t="s">
        <v>235</v>
      </c>
      <c r="K48" s="102"/>
    </row>
    <row r="49" spans="1:11" s="2" customFormat="1" ht="20.100000000000001" customHeight="1">
      <c r="A49" s="9" t="s">
        <v>70</v>
      </c>
      <c r="B49" s="10">
        <v>1066</v>
      </c>
      <c r="C49" s="110" t="s">
        <v>235</v>
      </c>
      <c r="D49" s="110" t="s">
        <v>235</v>
      </c>
      <c r="E49" s="110" t="s">
        <v>235</v>
      </c>
      <c r="F49" s="115">
        <f t="shared" si="0"/>
        <v>0</v>
      </c>
      <c r="G49" s="110" t="s">
        <v>235</v>
      </c>
      <c r="H49" s="110" t="s">
        <v>235</v>
      </c>
      <c r="I49" s="110" t="s">
        <v>235</v>
      </c>
      <c r="J49" s="110" t="s">
        <v>235</v>
      </c>
      <c r="K49" s="102"/>
    </row>
    <row r="50" spans="1:11" s="2" customFormat="1" ht="20.100000000000001" customHeight="1">
      <c r="A50" s="9" t="s">
        <v>108</v>
      </c>
      <c r="B50" s="10">
        <v>1067</v>
      </c>
      <c r="C50" s="110" t="s">
        <v>235</v>
      </c>
      <c r="D50" s="110" t="s">
        <v>235</v>
      </c>
      <c r="E50" s="110" t="s">
        <v>235</v>
      </c>
      <c r="F50" s="115">
        <f t="shared" si="0"/>
        <v>0</v>
      </c>
      <c r="G50" s="110" t="s">
        <v>235</v>
      </c>
      <c r="H50" s="110" t="s">
        <v>235</v>
      </c>
      <c r="I50" s="110" t="s">
        <v>235</v>
      </c>
      <c r="J50" s="110" t="s">
        <v>235</v>
      </c>
      <c r="K50" s="102"/>
    </row>
    <row r="51" spans="1:11" s="2" customFormat="1" ht="20.100000000000001" customHeight="1">
      <c r="A51" s="9" t="s">
        <v>280</v>
      </c>
      <c r="B51" s="10">
        <v>1070</v>
      </c>
      <c r="C51" s="115">
        <f>SUM(C52:C54)</f>
        <v>0</v>
      </c>
      <c r="D51" s="115">
        <f>SUM(D52:D54)</f>
        <v>4953.5</v>
      </c>
      <c r="E51" s="115">
        <f>SUM(E52:E54)</f>
        <v>4953.5</v>
      </c>
      <c r="F51" s="115">
        <f t="shared" si="0"/>
        <v>1888.8000000000002</v>
      </c>
      <c r="G51" s="115">
        <f>G54</f>
        <v>1486.1</v>
      </c>
      <c r="H51" s="115">
        <f>H53+H54</f>
        <v>128.4</v>
      </c>
      <c r="I51" s="115">
        <f>I53+I54</f>
        <v>128.4</v>
      </c>
      <c r="J51" s="115">
        <f>J53+J54</f>
        <v>145.9</v>
      </c>
      <c r="K51" s="102"/>
    </row>
    <row r="52" spans="1:11" s="2" customFormat="1" ht="20.100000000000001" customHeight="1">
      <c r="A52" s="9" t="s">
        <v>170</v>
      </c>
      <c r="B52" s="10">
        <v>1071</v>
      </c>
      <c r="C52" s="110"/>
      <c r="D52" s="110"/>
      <c r="E52" s="110"/>
      <c r="F52" s="115">
        <f t="shared" si="0"/>
        <v>0</v>
      </c>
      <c r="G52" s="110"/>
      <c r="H52" s="110"/>
      <c r="I52" s="110"/>
      <c r="J52" s="110"/>
      <c r="K52" s="102"/>
    </row>
    <row r="53" spans="1:11" s="2" customFormat="1" ht="23.25" customHeight="1">
      <c r="A53" s="9" t="s">
        <v>491</v>
      </c>
      <c r="B53" s="10">
        <v>1072</v>
      </c>
      <c r="C53" s="110"/>
      <c r="D53" s="110">
        <v>200</v>
      </c>
      <c r="E53" s="110">
        <v>200</v>
      </c>
      <c r="F53" s="115">
        <f t="shared" si="0"/>
        <v>0</v>
      </c>
      <c r="G53" s="110"/>
      <c r="H53" s="110"/>
      <c r="I53" s="110"/>
      <c r="J53" s="110"/>
      <c r="K53" s="102"/>
    </row>
    <row r="54" spans="1:11" s="2" customFormat="1" ht="20.100000000000001" customHeight="1">
      <c r="A54" s="9" t="s">
        <v>492</v>
      </c>
      <c r="B54" s="10">
        <v>1073</v>
      </c>
      <c r="C54" s="110"/>
      <c r="D54" s="110">
        <v>4753.5</v>
      </c>
      <c r="E54" s="110">
        <v>4753.5</v>
      </c>
      <c r="F54" s="115">
        <f t="shared" si="0"/>
        <v>1888.8000000000002</v>
      </c>
      <c r="G54" s="110">
        <v>1486.1</v>
      </c>
      <c r="H54" s="110">
        <v>128.4</v>
      </c>
      <c r="I54" s="110">
        <v>128.4</v>
      </c>
      <c r="J54" s="110">
        <v>145.9</v>
      </c>
      <c r="K54" s="102"/>
    </row>
    <row r="55" spans="1:11" s="2" customFormat="1" ht="20.100000000000001" customHeight="1">
      <c r="A55" s="85" t="s">
        <v>72</v>
      </c>
      <c r="B55" s="10">
        <v>1080</v>
      </c>
      <c r="C55" s="115">
        <f>SUM(C56:C61)</f>
        <v>0</v>
      </c>
      <c r="D55" s="115">
        <f>SUM(D56:D71)</f>
        <v>-4068.5</v>
      </c>
      <c r="E55" s="115">
        <f>SUM(E56:E71)</f>
        <v>-4069</v>
      </c>
      <c r="F55" s="115">
        <f t="shared" si="0"/>
        <v>-1199.8</v>
      </c>
      <c r="G55" s="115">
        <f>SUM(G56:G71)</f>
        <v>-1125</v>
      </c>
      <c r="H55" s="115">
        <f>SUM(H56:H71)</f>
        <v>-25</v>
      </c>
      <c r="I55" s="115">
        <f>SUM(I56:I71)</f>
        <v>-24.8</v>
      </c>
      <c r="J55" s="115">
        <f>SUM(J56:J71)</f>
        <v>-25</v>
      </c>
      <c r="K55" s="102"/>
    </row>
    <row r="56" spans="1:11" s="2" customFormat="1" ht="20.100000000000001" customHeight="1">
      <c r="A56" s="9" t="s">
        <v>170</v>
      </c>
      <c r="B56" s="10">
        <v>1081</v>
      </c>
      <c r="C56" s="110" t="s">
        <v>235</v>
      </c>
      <c r="D56" s="110" t="s">
        <v>235</v>
      </c>
      <c r="E56" s="110" t="s">
        <v>235</v>
      </c>
      <c r="F56" s="115">
        <f t="shared" si="0"/>
        <v>0</v>
      </c>
      <c r="G56" s="110" t="s">
        <v>235</v>
      </c>
      <c r="H56" s="110" t="s">
        <v>235</v>
      </c>
      <c r="I56" s="110" t="s">
        <v>235</v>
      </c>
      <c r="J56" s="110" t="s">
        <v>235</v>
      </c>
      <c r="K56" s="102"/>
    </row>
    <row r="57" spans="1:11" s="2" customFormat="1" ht="35.25" customHeight="1">
      <c r="A57" s="9" t="s">
        <v>466</v>
      </c>
      <c r="B57" s="10">
        <v>1082</v>
      </c>
      <c r="C57" s="110" t="s">
        <v>235</v>
      </c>
      <c r="D57" s="110">
        <v>-200</v>
      </c>
      <c r="E57" s="110">
        <v>-200</v>
      </c>
      <c r="F57" s="115">
        <f t="shared" si="0"/>
        <v>0</v>
      </c>
      <c r="G57" s="110" t="s">
        <v>235</v>
      </c>
      <c r="H57" s="110" t="s">
        <v>235</v>
      </c>
      <c r="I57" s="110" t="s">
        <v>235</v>
      </c>
      <c r="J57" s="110" t="s">
        <v>235</v>
      </c>
      <c r="K57" s="102"/>
    </row>
    <row r="58" spans="1:11" s="2" customFormat="1" ht="20.100000000000001" customHeight="1">
      <c r="A58" s="9" t="s">
        <v>57</v>
      </c>
      <c r="B58" s="10">
        <v>1083</v>
      </c>
      <c r="C58" s="110" t="s">
        <v>235</v>
      </c>
      <c r="D58" s="110" t="s">
        <v>235</v>
      </c>
      <c r="E58" s="110" t="s">
        <v>235</v>
      </c>
      <c r="F58" s="115">
        <f t="shared" si="0"/>
        <v>0</v>
      </c>
      <c r="G58" s="110" t="s">
        <v>235</v>
      </c>
      <c r="H58" s="110" t="s">
        <v>235</v>
      </c>
      <c r="I58" s="110" t="s">
        <v>235</v>
      </c>
      <c r="J58" s="110" t="s">
        <v>235</v>
      </c>
      <c r="K58" s="102"/>
    </row>
    <row r="59" spans="1:11" s="2" customFormat="1" ht="20.100000000000001" customHeight="1">
      <c r="A59" s="9" t="s">
        <v>41</v>
      </c>
      <c r="B59" s="10">
        <v>1084</v>
      </c>
      <c r="C59" s="110" t="s">
        <v>235</v>
      </c>
      <c r="D59" s="110" t="s">
        <v>235</v>
      </c>
      <c r="E59" s="110" t="s">
        <v>235</v>
      </c>
      <c r="F59" s="115">
        <f t="shared" si="0"/>
        <v>0</v>
      </c>
      <c r="G59" s="110" t="s">
        <v>235</v>
      </c>
      <c r="H59" s="110" t="s">
        <v>235</v>
      </c>
      <c r="I59" s="110" t="s">
        <v>235</v>
      </c>
      <c r="J59" s="110" t="s">
        <v>235</v>
      </c>
      <c r="K59" s="102"/>
    </row>
    <row r="60" spans="1:11" s="2" customFormat="1" ht="20.100000000000001" customHeight="1">
      <c r="A60" s="9" t="s">
        <v>48</v>
      </c>
      <c r="B60" s="10">
        <v>1085</v>
      </c>
      <c r="C60" s="110" t="s">
        <v>235</v>
      </c>
      <c r="D60" s="110" t="s">
        <v>235</v>
      </c>
      <c r="E60" s="110" t="s">
        <v>235</v>
      </c>
      <c r="F60" s="115">
        <f t="shared" si="0"/>
        <v>0</v>
      </c>
      <c r="G60" s="110" t="s">
        <v>235</v>
      </c>
      <c r="H60" s="110" t="s">
        <v>235</v>
      </c>
      <c r="I60" s="110" t="s">
        <v>235</v>
      </c>
      <c r="J60" s="110" t="s">
        <v>235</v>
      </c>
      <c r="K60" s="102"/>
    </row>
    <row r="61" spans="1:11" s="2" customFormat="1" ht="20.100000000000001" customHeight="1">
      <c r="A61" s="9" t="s">
        <v>188</v>
      </c>
      <c r="B61" s="12">
        <v>1086</v>
      </c>
      <c r="C61" s="110"/>
      <c r="D61" s="110" t="s">
        <v>235</v>
      </c>
      <c r="E61" s="110" t="s">
        <v>235</v>
      </c>
      <c r="F61" s="115">
        <f t="shared" si="0"/>
        <v>0</v>
      </c>
      <c r="G61" s="110"/>
      <c r="H61" s="185"/>
      <c r="I61" s="185"/>
      <c r="J61" s="185"/>
      <c r="K61" s="102"/>
    </row>
    <row r="62" spans="1:11" s="2" customFormat="1" ht="20.100000000000001" customHeight="1">
      <c r="A62" s="9" t="s">
        <v>37</v>
      </c>
      <c r="B62" s="10">
        <v>1089</v>
      </c>
      <c r="C62" s="110" t="s">
        <v>235</v>
      </c>
      <c r="D62" s="110" t="s">
        <v>235</v>
      </c>
      <c r="E62" s="110" t="s">
        <v>235</v>
      </c>
      <c r="F62" s="115">
        <f>SUM(G62:J62)</f>
        <v>0</v>
      </c>
      <c r="G62" s="110" t="s">
        <v>235</v>
      </c>
      <c r="H62" s="110" t="s">
        <v>235</v>
      </c>
      <c r="I62" s="110" t="s">
        <v>235</v>
      </c>
      <c r="J62" s="110" t="s">
        <v>235</v>
      </c>
      <c r="K62" s="102"/>
    </row>
    <row r="63" spans="1:11" s="2" customFormat="1" ht="36" customHeight="1">
      <c r="A63" s="9" t="s">
        <v>67</v>
      </c>
      <c r="B63" s="10">
        <v>1090</v>
      </c>
      <c r="C63" s="110" t="s">
        <v>235</v>
      </c>
      <c r="D63" s="110" t="s">
        <v>235</v>
      </c>
      <c r="E63" s="110" t="s">
        <v>235</v>
      </c>
      <c r="F63" s="115">
        <f>SUM(G63:J63)</f>
        <v>0</v>
      </c>
      <c r="G63" s="160"/>
      <c r="H63" s="160"/>
      <c r="I63" s="160">
        <v>0</v>
      </c>
      <c r="J63" s="160">
        <v>0</v>
      </c>
      <c r="K63" s="102"/>
    </row>
    <row r="64" spans="1:11" s="2" customFormat="1" ht="20.100000000000001" customHeight="1">
      <c r="A64" s="9" t="s">
        <v>29</v>
      </c>
      <c r="B64" s="10">
        <v>1091</v>
      </c>
      <c r="C64" s="110" t="s">
        <v>235</v>
      </c>
      <c r="D64" s="110" t="s">
        <v>235</v>
      </c>
      <c r="E64" s="110" t="s">
        <v>235</v>
      </c>
      <c r="F64" s="115">
        <f>SUM(G64:J64)</f>
        <v>0</v>
      </c>
      <c r="G64" s="110"/>
      <c r="H64" s="110"/>
      <c r="I64" s="110"/>
      <c r="J64" s="110"/>
      <c r="K64" s="102"/>
    </row>
    <row r="65" spans="1:11" s="2" customFormat="1" ht="20.100000000000001" customHeight="1">
      <c r="A65" s="9" t="s">
        <v>30</v>
      </c>
      <c r="B65" s="10">
        <v>1092</v>
      </c>
      <c r="C65" s="110" t="s">
        <v>235</v>
      </c>
      <c r="D65" s="110" t="s">
        <v>235</v>
      </c>
      <c r="E65" s="110" t="s">
        <v>235</v>
      </c>
      <c r="F65" s="115">
        <f>SUM(G65:J65)</f>
        <v>0</v>
      </c>
      <c r="G65" s="110"/>
      <c r="H65" s="110"/>
      <c r="I65" s="110"/>
      <c r="J65" s="110"/>
      <c r="K65" s="102"/>
    </row>
    <row r="66" spans="1:11" s="2" customFormat="1" ht="20.100000000000001" customHeight="1">
      <c r="A66" s="9" t="s">
        <v>35</v>
      </c>
      <c r="B66" s="10">
        <v>1093</v>
      </c>
      <c r="C66" s="110"/>
      <c r="D66" s="110" t="s">
        <v>235</v>
      </c>
      <c r="E66" s="110" t="s">
        <v>235</v>
      </c>
      <c r="F66" s="115"/>
      <c r="G66" s="110"/>
      <c r="H66" s="110"/>
      <c r="I66" s="110"/>
      <c r="J66" s="110"/>
      <c r="K66" s="102"/>
    </row>
    <row r="67" spans="1:11" s="2" customFormat="1" ht="20.100000000000001" customHeight="1">
      <c r="A67" s="9" t="s">
        <v>27</v>
      </c>
      <c r="B67" s="10">
        <v>1094</v>
      </c>
      <c r="C67" s="110"/>
      <c r="D67" s="110" t="s">
        <v>235</v>
      </c>
      <c r="E67" s="110" t="s">
        <v>235</v>
      </c>
      <c r="F67" s="115">
        <f>SUM(G67:J67)</f>
        <v>-11.8</v>
      </c>
      <c r="G67" s="110">
        <v>-3</v>
      </c>
      <c r="H67" s="110">
        <v>-3</v>
      </c>
      <c r="I67" s="110">
        <v>-2.8</v>
      </c>
      <c r="J67" s="110">
        <v>-3</v>
      </c>
      <c r="K67" s="102"/>
    </row>
    <row r="68" spans="1:11" s="2" customFormat="1" ht="36" customHeight="1">
      <c r="A68" s="9" t="s">
        <v>31</v>
      </c>
      <c r="B68" s="10">
        <v>1095</v>
      </c>
      <c r="C68" s="110"/>
      <c r="D68" s="110" t="s">
        <v>235</v>
      </c>
      <c r="E68" s="110" t="s">
        <v>235</v>
      </c>
      <c r="F68" s="115">
        <f>G68+H68+I68+J68</f>
        <v>0</v>
      </c>
      <c r="G68" s="110"/>
      <c r="H68" s="110"/>
      <c r="I68" s="110"/>
      <c r="J68" s="110"/>
      <c r="K68" s="102"/>
    </row>
    <row r="69" spans="1:11" s="2" customFormat="1" ht="20.100000000000001" customHeight="1">
      <c r="A69" s="9" t="s">
        <v>34</v>
      </c>
      <c r="B69" s="10">
        <v>1096</v>
      </c>
      <c r="C69" s="110"/>
      <c r="D69" s="110" t="s">
        <v>235</v>
      </c>
      <c r="E69" s="110" t="s">
        <v>235</v>
      </c>
      <c r="F69" s="115">
        <f>SUM(G69:J69)</f>
        <v>0</v>
      </c>
      <c r="G69" s="110" t="s">
        <v>235</v>
      </c>
      <c r="H69" s="110" t="s">
        <v>235</v>
      </c>
      <c r="I69" s="110" t="s">
        <v>235</v>
      </c>
      <c r="J69" s="110" t="s">
        <v>235</v>
      </c>
      <c r="K69" s="102"/>
    </row>
    <row r="70" spans="1:11" s="2" customFormat="1" ht="20.100000000000001" customHeight="1">
      <c r="A70" s="9" t="s">
        <v>33</v>
      </c>
      <c r="B70" s="10">
        <v>1097</v>
      </c>
      <c r="C70" s="110"/>
      <c r="D70" s="110" t="s">
        <v>235</v>
      </c>
      <c r="E70" s="110" t="s">
        <v>235</v>
      </c>
      <c r="F70" s="115">
        <f>SUM(G70:J70)</f>
        <v>0</v>
      </c>
      <c r="G70" s="110" t="s">
        <v>235</v>
      </c>
      <c r="H70" s="110" t="s">
        <v>235</v>
      </c>
      <c r="I70" s="110" t="s">
        <v>235</v>
      </c>
      <c r="J70" s="110" t="s">
        <v>235</v>
      </c>
      <c r="K70" s="102"/>
    </row>
    <row r="71" spans="1:11" s="2" customFormat="1" ht="73.5" customHeight="1">
      <c r="A71" s="9" t="s">
        <v>497</v>
      </c>
      <c r="B71" s="10">
        <v>1098</v>
      </c>
      <c r="C71" s="110"/>
      <c r="D71" s="110">
        <v>-3868.5</v>
      </c>
      <c r="E71" s="110">
        <v>-3869</v>
      </c>
      <c r="F71" s="115">
        <f>SUM(G71:J71)</f>
        <v>-1188</v>
      </c>
      <c r="G71" s="110">
        <v>-1122</v>
      </c>
      <c r="H71" s="110">
        <v>-22</v>
      </c>
      <c r="I71" s="110">
        <v>-22</v>
      </c>
      <c r="J71" s="110">
        <v>-22</v>
      </c>
      <c r="K71" s="102"/>
    </row>
    <row r="72" spans="1:11" s="6" customFormat="1" ht="20.100000000000001" customHeight="1">
      <c r="A72" s="11" t="s">
        <v>4</v>
      </c>
      <c r="B72" s="12">
        <v>1100</v>
      </c>
      <c r="C72" s="140">
        <f t="shared" ref="C72:J72" si="2">SUM(C19,C20,C43,C51,C55)</f>
        <v>0</v>
      </c>
      <c r="D72" s="140">
        <v>383</v>
      </c>
      <c r="E72" s="140">
        <f t="shared" si="2"/>
        <v>383.5</v>
      </c>
      <c r="F72" s="140">
        <f t="shared" si="2"/>
        <v>300.00000000000023</v>
      </c>
      <c r="G72" s="140">
        <f t="shared" si="2"/>
        <v>235.09999999999991</v>
      </c>
      <c r="H72" s="140">
        <f t="shared" si="2"/>
        <v>10.400000000000006</v>
      </c>
      <c r="I72" s="140">
        <f t="shared" si="2"/>
        <v>10.600000000000005</v>
      </c>
      <c r="J72" s="140">
        <f t="shared" si="2"/>
        <v>43.900000000000006</v>
      </c>
      <c r="K72" s="105"/>
    </row>
    <row r="73" spans="1:11" ht="20.100000000000001" customHeight="1">
      <c r="A73" s="9" t="s">
        <v>98</v>
      </c>
      <c r="B73" s="10">
        <v>1110</v>
      </c>
      <c r="C73" s="110"/>
      <c r="D73" s="110"/>
      <c r="E73" s="110"/>
      <c r="F73" s="115">
        <f t="shared" ref="F73:F82" si="3">SUM(G73:J73)</f>
        <v>0</v>
      </c>
      <c r="G73" s="110"/>
      <c r="H73" s="110"/>
      <c r="I73" s="110"/>
      <c r="J73" s="110"/>
      <c r="K73" s="102"/>
    </row>
    <row r="74" spans="1:11" ht="20.100000000000001" customHeight="1">
      <c r="A74" s="9" t="s">
        <v>101</v>
      </c>
      <c r="B74" s="10">
        <v>1120</v>
      </c>
      <c r="C74" s="110" t="s">
        <v>235</v>
      </c>
      <c r="D74" s="110" t="s">
        <v>235</v>
      </c>
      <c r="E74" s="110" t="s">
        <v>235</v>
      </c>
      <c r="F74" s="115">
        <f t="shared" si="3"/>
        <v>0</v>
      </c>
      <c r="G74" s="110" t="s">
        <v>235</v>
      </c>
      <c r="H74" s="110" t="s">
        <v>235</v>
      </c>
      <c r="I74" s="110" t="s">
        <v>235</v>
      </c>
      <c r="J74" s="110" t="s">
        <v>235</v>
      </c>
      <c r="K74" s="102"/>
    </row>
    <row r="75" spans="1:11" ht="20.100000000000001" customHeight="1">
      <c r="A75" s="9" t="s">
        <v>99</v>
      </c>
      <c r="B75" s="10">
        <v>1130</v>
      </c>
      <c r="C75" s="110"/>
      <c r="D75" s="110"/>
      <c r="E75" s="160"/>
      <c r="F75" s="115">
        <f t="shared" si="3"/>
        <v>0</v>
      </c>
      <c r="G75" s="110"/>
      <c r="H75" s="110"/>
      <c r="I75" s="110"/>
      <c r="J75" s="110"/>
      <c r="K75" s="102"/>
    </row>
    <row r="76" spans="1:11" ht="20.100000000000001" customHeight="1">
      <c r="A76" s="9" t="s">
        <v>100</v>
      </c>
      <c r="B76" s="10">
        <v>1140</v>
      </c>
      <c r="C76" s="110" t="s">
        <v>235</v>
      </c>
      <c r="D76" s="110" t="s">
        <v>235</v>
      </c>
      <c r="E76" s="110" t="s">
        <v>235</v>
      </c>
      <c r="F76" s="115">
        <f t="shared" si="3"/>
        <v>0</v>
      </c>
      <c r="G76" s="110" t="s">
        <v>235</v>
      </c>
      <c r="H76" s="110" t="s">
        <v>235</v>
      </c>
      <c r="I76" s="110" t="s">
        <v>235</v>
      </c>
      <c r="J76" s="110" t="s">
        <v>235</v>
      </c>
      <c r="K76" s="102"/>
    </row>
    <row r="77" spans="1:11" ht="20.100000000000001" customHeight="1">
      <c r="A77" s="9" t="s">
        <v>241</v>
      </c>
      <c r="B77" s="10">
        <v>1150</v>
      </c>
      <c r="C77" s="115">
        <f>SUM(C78:C79)</f>
        <v>0</v>
      </c>
      <c r="D77" s="115">
        <f t="shared" ref="D77:J77" si="4">SUM(D78:D79)</f>
        <v>0</v>
      </c>
      <c r="E77" s="115">
        <f t="shared" si="4"/>
        <v>0</v>
      </c>
      <c r="F77" s="115">
        <f t="shared" si="3"/>
        <v>0</v>
      </c>
      <c r="G77" s="115">
        <f t="shared" si="4"/>
        <v>0</v>
      </c>
      <c r="H77" s="115">
        <f t="shared" si="4"/>
        <v>0</v>
      </c>
      <c r="I77" s="115">
        <f t="shared" si="4"/>
        <v>0</v>
      </c>
      <c r="J77" s="115">
        <f t="shared" si="4"/>
        <v>0</v>
      </c>
      <c r="K77" s="102"/>
    </row>
    <row r="78" spans="1:11" ht="20.100000000000001" customHeight="1">
      <c r="A78" s="9" t="s">
        <v>170</v>
      </c>
      <c r="B78" s="10">
        <v>1151</v>
      </c>
      <c r="C78" s="110"/>
      <c r="D78" s="110"/>
      <c r="E78" s="110"/>
      <c r="F78" s="115">
        <f t="shared" si="3"/>
        <v>0</v>
      </c>
      <c r="G78" s="110"/>
      <c r="H78" s="110"/>
      <c r="I78" s="110"/>
      <c r="J78" s="110"/>
      <c r="K78" s="102"/>
    </row>
    <row r="79" spans="1:11" ht="20.100000000000001" customHeight="1">
      <c r="A79" s="9" t="s">
        <v>281</v>
      </c>
      <c r="B79" s="10">
        <v>1152</v>
      </c>
      <c r="C79" s="110"/>
      <c r="D79" s="110"/>
      <c r="E79" s="110"/>
      <c r="F79" s="115">
        <f t="shared" si="3"/>
        <v>0</v>
      </c>
      <c r="G79" s="110"/>
      <c r="H79" s="110"/>
      <c r="I79" s="110"/>
      <c r="J79" s="110"/>
      <c r="K79" s="102"/>
    </row>
    <row r="80" spans="1:11" ht="20.100000000000001" customHeight="1">
      <c r="A80" s="9" t="s">
        <v>282</v>
      </c>
      <c r="B80" s="10">
        <v>1160</v>
      </c>
      <c r="C80" s="115">
        <f>SUM(C81:C82)</f>
        <v>0</v>
      </c>
      <c r="D80" s="115">
        <f t="shared" ref="D80:J80" si="5">SUM(D81:D82)</f>
        <v>0</v>
      </c>
      <c r="E80" s="115">
        <f t="shared" si="5"/>
        <v>0</v>
      </c>
      <c r="F80" s="115">
        <f t="shared" si="3"/>
        <v>0</v>
      </c>
      <c r="G80" s="115">
        <f t="shared" si="5"/>
        <v>0</v>
      </c>
      <c r="H80" s="115">
        <f t="shared" si="5"/>
        <v>0</v>
      </c>
      <c r="I80" s="115">
        <f t="shared" si="5"/>
        <v>0</v>
      </c>
      <c r="J80" s="115">
        <f t="shared" si="5"/>
        <v>0</v>
      </c>
      <c r="K80" s="102"/>
    </row>
    <row r="81" spans="1:11" ht="20.100000000000001" customHeight="1">
      <c r="A81" s="9" t="s">
        <v>170</v>
      </c>
      <c r="B81" s="10">
        <v>1161</v>
      </c>
      <c r="C81" s="110" t="s">
        <v>235</v>
      </c>
      <c r="D81" s="110" t="s">
        <v>235</v>
      </c>
      <c r="E81" s="110" t="s">
        <v>235</v>
      </c>
      <c r="F81" s="115">
        <f t="shared" si="3"/>
        <v>0</v>
      </c>
      <c r="G81" s="110" t="s">
        <v>235</v>
      </c>
      <c r="H81" s="110" t="s">
        <v>235</v>
      </c>
      <c r="I81" s="110" t="s">
        <v>235</v>
      </c>
      <c r="J81" s="110" t="s">
        <v>235</v>
      </c>
      <c r="K81" s="102"/>
    </row>
    <row r="82" spans="1:11" ht="20.100000000000001" customHeight="1">
      <c r="A82" s="9" t="s">
        <v>107</v>
      </c>
      <c r="B82" s="10">
        <v>1162</v>
      </c>
      <c r="C82" s="110" t="s">
        <v>235</v>
      </c>
      <c r="D82" s="110" t="s">
        <v>235</v>
      </c>
      <c r="E82" s="110" t="s">
        <v>235</v>
      </c>
      <c r="F82" s="115">
        <f t="shared" si="3"/>
        <v>0</v>
      </c>
      <c r="G82" s="110" t="s">
        <v>235</v>
      </c>
      <c r="H82" s="110" t="s">
        <v>235</v>
      </c>
      <c r="I82" s="110" t="s">
        <v>235</v>
      </c>
      <c r="J82" s="110" t="s">
        <v>235</v>
      </c>
      <c r="K82" s="102"/>
    </row>
    <row r="83" spans="1:11" s="6" customFormat="1" ht="20.100000000000001" customHeight="1">
      <c r="A83" s="11" t="s">
        <v>87</v>
      </c>
      <c r="B83" s="12">
        <v>1170</v>
      </c>
      <c r="C83" s="140">
        <f>SUM(C72,C73,C74,C75,C76,C77,C80)</f>
        <v>0</v>
      </c>
      <c r="D83" s="140">
        <f t="shared" ref="D83:J83" si="6">SUM(D72,D73,D74,D75,D76,D77,D80)</f>
        <v>383</v>
      </c>
      <c r="E83" s="140">
        <f t="shared" si="6"/>
        <v>383.5</v>
      </c>
      <c r="F83" s="140">
        <f>SUM(F72,F73,F74,F75,F76,F77,F80)</f>
        <v>300.00000000000023</v>
      </c>
      <c r="G83" s="140">
        <f t="shared" si="6"/>
        <v>235.09999999999991</v>
      </c>
      <c r="H83" s="140">
        <f t="shared" si="6"/>
        <v>10.400000000000006</v>
      </c>
      <c r="I83" s="140">
        <f t="shared" si="6"/>
        <v>10.600000000000005</v>
      </c>
      <c r="J83" s="140">
        <f t="shared" si="6"/>
        <v>43.900000000000006</v>
      </c>
      <c r="K83" s="105"/>
    </row>
    <row r="84" spans="1:11" s="6" customFormat="1" ht="20.100000000000001" customHeight="1">
      <c r="A84" s="9" t="s">
        <v>244</v>
      </c>
      <c r="B84" s="8">
        <v>1180</v>
      </c>
      <c r="C84" s="110" t="s">
        <v>235</v>
      </c>
      <c r="D84" s="110" t="s">
        <v>235</v>
      </c>
      <c r="E84" s="110" t="s">
        <v>235</v>
      </c>
      <c r="F84" s="115">
        <f>SUM(G84:J84)</f>
        <v>0</v>
      </c>
      <c r="G84" s="110" t="s">
        <v>235</v>
      </c>
      <c r="H84" s="110" t="s">
        <v>235</v>
      </c>
      <c r="I84" s="110" t="s">
        <v>235</v>
      </c>
      <c r="J84" s="110" t="s">
        <v>235</v>
      </c>
      <c r="K84" s="105"/>
    </row>
    <row r="85" spans="1:11" s="6" customFormat="1" ht="20.100000000000001" customHeight="1">
      <c r="A85" s="9" t="s">
        <v>245</v>
      </c>
      <c r="B85" s="8">
        <v>1181</v>
      </c>
      <c r="C85" s="110"/>
      <c r="D85" s="110"/>
      <c r="E85" s="110"/>
      <c r="F85" s="115">
        <f>SUM(G85:J85)</f>
        <v>0</v>
      </c>
      <c r="G85" s="110"/>
      <c r="H85" s="110"/>
      <c r="I85" s="110"/>
      <c r="J85" s="110"/>
      <c r="K85" s="105"/>
    </row>
    <row r="86" spans="1:11" ht="20.100000000000001" customHeight="1">
      <c r="A86" s="9" t="s">
        <v>246</v>
      </c>
      <c r="B86" s="10">
        <v>1190</v>
      </c>
      <c r="C86" s="110"/>
      <c r="D86" s="110"/>
      <c r="E86" s="110"/>
      <c r="F86" s="115">
        <f>SUM(G86:J86)</f>
        <v>0</v>
      </c>
      <c r="G86" s="110"/>
      <c r="H86" s="110"/>
      <c r="I86" s="110"/>
      <c r="J86" s="110"/>
      <c r="K86" s="102"/>
    </row>
    <row r="87" spans="1:11" ht="20.100000000000001" customHeight="1">
      <c r="A87" s="9" t="s">
        <v>247</v>
      </c>
      <c r="B87" s="7">
        <v>1191</v>
      </c>
      <c r="C87" s="110" t="s">
        <v>235</v>
      </c>
      <c r="D87" s="110" t="s">
        <v>235</v>
      </c>
      <c r="E87" s="110" t="s">
        <v>235</v>
      </c>
      <c r="F87" s="115">
        <f>SUM(G87:J87)</f>
        <v>0</v>
      </c>
      <c r="G87" s="110" t="s">
        <v>235</v>
      </c>
      <c r="H87" s="110" t="s">
        <v>235</v>
      </c>
      <c r="I87" s="110" t="s">
        <v>235</v>
      </c>
      <c r="J87" s="110" t="s">
        <v>235</v>
      </c>
      <c r="K87" s="102"/>
    </row>
    <row r="88" spans="1:11" s="6" customFormat="1" ht="20.100000000000001" customHeight="1">
      <c r="A88" s="11" t="s">
        <v>332</v>
      </c>
      <c r="B88" s="12">
        <v>1200</v>
      </c>
      <c r="C88" s="140">
        <f>SUM(C83,C84,C85,C86,C87)</f>
        <v>0</v>
      </c>
      <c r="D88" s="140">
        <v>383</v>
      </c>
      <c r="E88" s="140">
        <v>384</v>
      </c>
      <c r="F88" s="140">
        <f>SUM(F83,F84,F85,F86,F87)</f>
        <v>300.00000000000023</v>
      </c>
      <c r="G88" s="140">
        <f>SUM(G83,G84,G85,G86,G87)</f>
        <v>235.09999999999991</v>
      </c>
      <c r="H88" s="140">
        <f>SUM(H83,H84,H85,H86,H87)</f>
        <v>10.400000000000006</v>
      </c>
      <c r="I88" s="140">
        <f>SUM(I83,I84,I85,I86,I87)</f>
        <v>10.600000000000005</v>
      </c>
      <c r="J88" s="140">
        <f>SUM(J83,J84,J85,J86,J87)</f>
        <v>43.900000000000006</v>
      </c>
      <c r="K88" s="105"/>
    </row>
    <row r="89" spans="1:11" ht="20.100000000000001" customHeight="1">
      <c r="A89" s="9" t="s">
        <v>19</v>
      </c>
      <c r="B89" s="7">
        <v>1201</v>
      </c>
      <c r="C89" s="149"/>
      <c r="D89" s="149">
        <v>383</v>
      </c>
      <c r="E89" s="149">
        <v>384</v>
      </c>
      <c r="F89" s="149">
        <f>IF(F88&gt;0,F88,0)</f>
        <v>300.00000000000023</v>
      </c>
      <c r="G89" s="149">
        <f>IF(G88&gt;0,G88,0)</f>
        <v>235.09999999999991</v>
      </c>
      <c r="H89" s="149">
        <v>10</v>
      </c>
      <c r="I89" s="214">
        <v>11</v>
      </c>
      <c r="J89" s="149">
        <v>44</v>
      </c>
      <c r="K89" s="102"/>
    </row>
    <row r="90" spans="1:11" ht="20.100000000000001" customHeight="1">
      <c r="A90" s="9" t="s">
        <v>20</v>
      </c>
      <c r="B90" s="7">
        <v>1202</v>
      </c>
      <c r="C90" s="149"/>
      <c r="D90" s="149">
        <f>IF(D88&lt;0,D88,0)</f>
        <v>0</v>
      </c>
      <c r="E90" s="149">
        <f>IF(E88&lt;0,E88,0)</f>
        <v>0</v>
      </c>
      <c r="F90" s="149">
        <f>IF(F88&lt;0,F88,0)</f>
        <v>0</v>
      </c>
      <c r="G90" s="149"/>
      <c r="H90" s="149"/>
      <c r="I90" s="210"/>
      <c r="J90" s="149"/>
      <c r="K90" s="102"/>
    </row>
    <row r="91" spans="1:11" ht="20.100000000000001" customHeight="1">
      <c r="A91" s="11" t="s">
        <v>12</v>
      </c>
      <c r="B91" s="10">
        <v>1210</v>
      </c>
      <c r="C91" s="142">
        <f t="shared" ref="C91:J91" si="7">SUM(C7,C51,C73,C75,C77,C85,C86)</f>
        <v>0</v>
      </c>
      <c r="D91" s="142">
        <f t="shared" si="7"/>
        <v>12367.5</v>
      </c>
      <c r="E91" s="142">
        <f t="shared" si="7"/>
        <v>12367.5</v>
      </c>
      <c r="F91" s="142">
        <f t="shared" si="7"/>
        <v>13773.8</v>
      </c>
      <c r="G91" s="142">
        <f t="shared" si="7"/>
        <v>4237.1000000000004</v>
      </c>
      <c r="H91" s="142">
        <f t="shared" si="7"/>
        <v>3319.4</v>
      </c>
      <c r="I91" s="142">
        <f t="shared" si="7"/>
        <v>3319.4</v>
      </c>
      <c r="J91" s="142">
        <f t="shared" si="7"/>
        <v>2897.9</v>
      </c>
      <c r="K91" s="102"/>
    </row>
    <row r="92" spans="1:11" ht="20.100000000000001" customHeight="1">
      <c r="A92" s="11" t="s">
        <v>104</v>
      </c>
      <c r="B92" s="10">
        <v>1220</v>
      </c>
      <c r="C92" s="142">
        <f t="shared" ref="C92:J92" si="8">SUM(C8,C20,C43,C55,C74,C76,C80,C84,C87)</f>
        <v>0</v>
      </c>
      <c r="D92" s="142">
        <f t="shared" si="8"/>
        <v>-11983.5</v>
      </c>
      <c r="E92" s="142">
        <f t="shared" si="8"/>
        <v>-11984</v>
      </c>
      <c r="F92" s="142">
        <f t="shared" si="8"/>
        <v>-13473.8</v>
      </c>
      <c r="G92" s="142">
        <f t="shared" si="8"/>
        <v>-4002</v>
      </c>
      <c r="H92" s="142">
        <f t="shared" si="8"/>
        <v>-3309</v>
      </c>
      <c r="I92" s="142">
        <f t="shared" si="8"/>
        <v>-3308.8</v>
      </c>
      <c r="J92" s="142">
        <f t="shared" si="8"/>
        <v>-2854</v>
      </c>
      <c r="K92" s="102"/>
    </row>
    <row r="93" spans="1:11" ht="20.100000000000001" customHeight="1">
      <c r="A93" s="9" t="s">
        <v>189</v>
      </c>
      <c r="B93" s="10">
        <v>1230</v>
      </c>
      <c r="C93" s="110"/>
      <c r="D93" s="110"/>
      <c r="E93" s="110"/>
      <c r="F93" s="110">
        <f>SUM(G93:J93)</f>
        <v>0</v>
      </c>
      <c r="G93" s="110"/>
      <c r="H93" s="110"/>
      <c r="I93" s="110"/>
      <c r="J93" s="110"/>
      <c r="K93" s="102"/>
    </row>
    <row r="94" spans="1:11" ht="20.100000000000001" customHeight="1">
      <c r="A94" s="262" t="s">
        <v>134</v>
      </c>
      <c r="B94" s="263"/>
      <c r="C94" s="263"/>
      <c r="D94" s="263"/>
      <c r="E94" s="263"/>
      <c r="F94" s="263"/>
      <c r="G94" s="263"/>
      <c r="H94" s="263"/>
      <c r="I94" s="263"/>
      <c r="J94" s="263"/>
      <c r="K94" s="264"/>
    </row>
    <row r="95" spans="1:11" ht="20.100000000000001" customHeight="1">
      <c r="A95" s="9" t="s">
        <v>283</v>
      </c>
      <c r="B95" s="10">
        <v>1300</v>
      </c>
      <c r="C95" s="115">
        <f>C72</f>
        <v>0</v>
      </c>
      <c r="D95" s="115">
        <v>383</v>
      </c>
      <c r="E95" s="115">
        <v>384</v>
      </c>
      <c r="F95" s="115">
        <f t="shared" ref="F95:F100" si="9">SUM(G95:J95)</f>
        <v>299.99999999999989</v>
      </c>
      <c r="G95" s="115">
        <f>G72</f>
        <v>235.09999999999991</v>
      </c>
      <c r="H95" s="115">
        <f>H72</f>
        <v>10.400000000000006</v>
      </c>
      <c r="I95" s="115">
        <f>I72</f>
        <v>10.600000000000005</v>
      </c>
      <c r="J95" s="115">
        <f>J72</f>
        <v>43.900000000000006</v>
      </c>
      <c r="K95" s="102"/>
    </row>
    <row r="96" spans="1:11" ht="20.100000000000001" customHeight="1">
      <c r="A96" s="9" t="s">
        <v>299</v>
      </c>
      <c r="B96" s="10">
        <v>1301</v>
      </c>
      <c r="C96" s="115">
        <f>C109</f>
        <v>0</v>
      </c>
      <c r="D96" s="115">
        <f>D109</f>
        <v>397</v>
      </c>
      <c r="E96" s="115">
        <f>E109</f>
        <v>397</v>
      </c>
      <c r="F96" s="115">
        <f t="shared" si="9"/>
        <v>248</v>
      </c>
      <c r="G96" s="115">
        <f>G109</f>
        <v>62</v>
      </c>
      <c r="H96" s="115">
        <f>H109</f>
        <v>62</v>
      </c>
      <c r="I96" s="115">
        <f>I109</f>
        <v>62</v>
      </c>
      <c r="J96" s="115">
        <f>J109</f>
        <v>62</v>
      </c>
      <c r="K96" s="102"/>
    </row>
    <row r="97" spans="1:11" ht="20.100000000000001" customHeight="1">
      <c r="A97" s="9" t="s">
        <v>300</v>
      </c>
      <c r="B97" s="10">
        <v>1302</v>
      </c>
      <c r="C97" s="115">
        <f>C52</f>
        <v>0</v>
      </c>
      <c r="D97" s="115">
        <f>D52</f>
        <v>0</v>
      </c>
      <c r="E97" s="115">
        <f>E52</f>
        <v>0</v>
      </c>
      <c r="F97" s="115">
        <f t="shared" si="9"/>
        <v>0</v>
      </c>
      <c r="G97" s="115">
        <f>G52</f>
        <v>0</v>
      </c>
      <c r="H97" s="115">
        <f>H52</f>
        <v>0</v>
      </c>
      <c r="I97" s="115">
        <f>I52</f>
        <v>0</v>
      </c>
      <c r="J97" s="115">
        <f>J52</f>
        <v>0</v>
      </c>
      <c r="K97" s="102"/>
    </row>
    <row r="98" spans="1:11" ht="20.100000000000001" customHeight="1">
      <c r="A98" s="9" t="s">
        <v>301</v>
      </c>
      <c r="B98" s="10">
        <v>1303</v>
      </c>
      <c r="C98" s="115" t="str">
        <f>C56</f>
        <v>(    )</v>
      </c>
      <c r="D98" s="115" t="str">
        <f>D56</f>
        <v>(    )</v>
      </c>
      <c r="E98" s="115" t="str">
        <f>E56</f>
        <v>(    )</v>
      </c>
      <c r="F98" s="115">
        <f t="shared" si="9"/>
        <v>0</v>
      </c>
      <c r="G98" s="115" t="str">
        <f>G56</f>
        <v>(    )</v>
      </c>
      <c r="H98" s="115" t="str">
        <f>H56</f>
        <v>(    )</v>
      </c>
      <c r="I98" s="115" t="str">
        <f>I56</f>
        <v>(    )</v>
      </c>
      <c r="J98" s="115" t="str">
        <f>J56</f>
        <v>(    )</v>
      </c>
      <c r="K98" s="102"/>
    </row>
    <row r="99" spans="1:11" ht="20.100000000000001" customHeight="1">
      <c r="A99" s="9" t="s">
        <v>302</v>
      </c>
      <c r="B99" s="10">
        <v>1304</v>
      </c>
      <c r="C99" s="115">
        <f>C53</f>
        <v>0</v>
      </c>
      <c r="D99" s="115">
        <f>D53</f>
        <v>200</v>
      </c>
      <c r="E99" s="115">
        <f>E53</f>
        <v>200</v>
      </c>
      <c r="F99" s="115">
        <f t="shared" si="9"/>
        <v>0</v>
      </c>
      <c r="G99" s="115">
        <f>G53</f>
        <v>0</v>
      </c>
      <c r="H99" s="115">
        <f>H53</f>
        <v>0</v>
      </c>
      <c r="I99" s="115">
        <f>I53</f>
        <v>0</v>
      </c>
      <c r="J99" s="115">
        <f>J53</f>
        <v>0</v>
      </c>
      <c r="K99" s="102"/>
    </row>
    <row r="100" spans="1:11" ht="20.100000000000001" customHeight="1">
      <c r="A100" s="9" t="s">
        <v>303</v>
      </c>
      <c r="B100" s="10">
        <v>1305</v>
      </c>
      <c r="C100" s="115" t="str">
        <f>C57</f>
        <v>(    )</v>
      </c>
      <c r="D100" s="115">
        <f>D57</f>
        <v>-200</v>
      </c>
      <c r="E100" s="115">
        <f>E57</f>
        <v>-200</v>
      </c>
      <c r="F100" s="115">
        <f t="shared" si="9"/>
        <v>0</v>
      </c>
      <c r="G100" s="115" t="str">
        <f>G57</f>
        <v>(    )</v>
      </c>
      <c r="H100" s="115" t="str">
        <f>H57</f>
        <v>(    )</v>
      </c>
      <c r="I100" s="115" t="str">
        <f>I57</f>
        <v>(    )</v>
      </c>
      <c r="J100" s="115" t="str">
        <f>J57</f>
        <v>(    )</v>
      </c>
      <c r="K100" s="102"/>
    </row>
    <row r="101" spans="1:11" s="6" customFormat="1" ht="20.100000000000001" customHeight="1">
      <c r="A101" s="11" t="s">
        <v>123</v>
      </c>
      <c r="B101" s="12">
        <v>1310</v>
      </c>
      <c r="C101" s="157"/>
      <c r="D101" s="157" t="s">
        <v>450</v>
      </c>
      <c r="E101" s="157" t="s">
        <v>450</v>
      </c>
      <c r="F101" s="157">
        <f>F95+F96-F97-F98-F99-F100</f>
        <v>547.99999999999989</v>
      </c>
      <c r="G101" s="157" t="s">
        <v>450</v>
      </c>
      <c r="H101" s="157" t="s">
        <v>450</v>
      </c>
      <c r="I101" s="157" t="s">
        <v>450</v>
      </c>
      <c r="J101" s="157" t="s">
        <v>450</v>
      </c>
      <c r="K101" s="105"/>
    </row>
    <row r="102" spans="1:11" ht="20.100000000000001" customHeight="1">
      <c r="A102" s="261" t="s">
        <v>179</v>
      </c>
      <c r="B102" s="261"/>
      <c r="C102" s="261"/>
      <c r="D102" s="261"/>
      <c r="E102" s="261"/>
      <c r="F102" s="261"/>
      <c r="G102" s="261"/>
      <c r="H102" s="261"/>
      <c r="I102" s="261"/>
      <c r="J102" s="261"/>
      <c r="K102" s="261"/>
    </row>
    <row r="103" spans="1:11" ht="20.100000000000001" customHeight="1">
      <c r="A103" s="9" t="s">
        <v>215</v>
      </c>
      <c r="B103" s="10">
        <v>1400</v>
      </c>
      <c r="C103" s="110">
        <f>C104+C105</f>
        <v>0</v>
      </c>
      <c r="D103" s="110">
        <v>1891</v>
      </c>
      <c r="E103" s="110">
        <v>1891</v>
      </c>
      <c r="F103" s="115">
        <f>F104+F105+F106</f>
        <v>1232</v>
      </c>
      <c r="G103" s="110">
        <f>G104+G105+G106</f>
        <v>360</v>
      </c>
      <c r="H103" s="110">
        <f>H104+H105</f>
        <v>275</v>
      </c>
      <c r="I103" s="110">
        <f>I104+I105</f>
        <v>276</v>
      </c>
      <c r="J103" s="110">
        <f>J104+J105</f>
        <v>321</v>
      </c>
      <c r="K103" s="102"/>
    </row>
    <row r="104" spans="1:11" ht="20.100000000000001" customHeight="1">
      <c r="A104" s="9" t="s">
        <v>214</v>
      </c>
      <c r="B104" s="127">
        <v>1401</v>
      </c>
      <c r="C104" s="110"/>
      <c r="D104" s="110">
        <v>1500</v>
      </c>
      <c r="E104" s="110">
        <v>1500</v>
      </c>
      <c r="F104" s="115">
        <f>G104+H104+I104+J104</f>
        <v>856</v>
      </c>
      <c r="G104" s="110">
        <v>214</v>
      </c>
      <c r="H104" s="110">
        <v>232</v>
      </c>
      <c r="I104" s="110">
        <v>233</v>
      </c>
      <c r="J104" s="110">
        <v>177</v>
      </c>
      <c r="K104" s="102"/>
    </row>
    <row r="105" spans="1:11" ht="20.100000000000001" customHeight="1">
      <c r="A105" s="9" t="s">
        <v>454</v>
      </c>
      <c r="B105" s="127">
        <v>1402</v>
      </c>
      <c r="C105" s="110"/>
      <c r="D105" s="110">
        <v>391</v>
      </c>
      <c r="E105" s="110">
        <v>391</v>
      </c>
      <c r="F105" s="115">
        <f>G105+H105+I105+J105</f>
        <v>373</v>
      </c>
      <c r="G105" s="110">
        <v>143</v>
      </c>
      <c r="H105" s="110">
        <v>43</v>
      </c>
      <c r="I105" s="110">
        <v>43</v>
      </c>
      <c r="J105" s="110">
        <v>144</v>
      </c>
      <c r="K105" s="102"/>
    </row>
    <row r="106" spans="1:11" ht="20.100000000000001" customHeight="1">
      <c r="A106" s="9" t="s">
        <v>451</v>
      </c>
      <c r="B106" s="127">
        <v>1403</v>
      </c>
      <c r="C106" s="110"/>
      <c r="D106" s="110">
        <v>2</v>
      </c>
      <c r="E106" s="110">
        <v>2</v>
      </c>
      <c r="F106" s="115">
        <f>G106+H106+I106+J106</f>
        <v>3</v>
      </c>
      <c r="G106" s="110">
        <v>3</v>
      </c>
      <c r="H106" s="110"/>
      <c r="I106" s="110"/>
      <c r="J106" s="110"/>
    </row>
    <row r="107" spans="1:11" ht="20.100000000000001" customHeight="1">
      <c r="A107" s="9" t="s">
        <v>5</v>
      </c>
      <c r="B107" s="128">
        <v>1410</v>
      </c>
      <c r="C107" s="110"/>
      <c r="D107" s="110">
        <v>7035</v>
      </c>
      <c r="E107" s="110">
        <v>7035</v>
      </c>
      <c r="F107" s="115">
        <f>SUM(G107:J107)</f>
        <v>8825</v>
      </c>
      <c r="G107" s="110">
        <v>2001</v>
      </c>
      <c r="H107" s="110">
        <v>2412</v>
      </c>
      <c r="I107" s="110">
        <v>2411</v>
      </c>
      <c r="J107" s="110">
        <v>2001</v>
      </c>
      <c r="K107" s="102"/>
    </row>
    <row r="108" spans="1:11" ht="20.100000000000001" customHeight="1">
      <c r="A108" s="9" t="s">
        <v>6</v>
      </c>
      <c r="B108" s="128">
        <v>1420</v>
      </c>
      <c r="C108" s="110"/>
      <c r="D108" s="110">
        <v>1535</v>
      </c>
      <c r="E108" s="110">
        <v>1535</v>
      </c>
      <c r="F108" s="115">
        <f>SUM(G108:J108)</f>
        <v>1969</v>
      </c>
      <c r="G108" s="110">
        <v>454</v>
      </c>
      <c r="H108" s="110">
        <v>535</v>
      </c>
      <c r="I108" s="110">
        <v>535</v>
      </c>
      <c r="J108" s="110">
        <v>445</v>
      </c>
      <c r="K108" s="102"/>
    </row>
    <row r="109" spans="1:11" ht="20.100000000000001" customHeight="1">
      <c r="A109" s="9" t="s">
        <v>7</v>
      </c>
      <c r="B109" s="128">
        <v>1430</v>
      </c>
      <c r="C109" s="110"/>
      <c r="D109" s="110">
        <v>397</v>
      </c>
      <c r="E109" s="110">
        <v>397</v>
      </c>
      <c r="F109" s="115">
        <f>SUM(G109:J109)</f>
        <v>248</v>
      </c>
      <c r="G109" s="110">
        <v>62</v>
      </c>
      <c r="H109" s="110">
        <v>62</v>
      </c>
      <c r="I109" s="110">
        <v>62</v>
      </c>
      <c r="J109" s="110">
        <v>62</v>
      </c>
      <c r="K109" s="102"/>
    </row>
    <row r="110" spans="1:11" ht="20.100000000000001" customHeight="1">
      <c r="A110" s="9" t="s">
        <v>22</v>
      </c>
      <c r="B110" s="128">
        <v>1440</v>
      </c>
      <c r="C110" s="110"/>
      <c r="D110" s="110">
        <v>1126</v>
      </c>
      <c r="E110" s="110">
        <v>1125.5</v>
      </c>
      <c r="F110" s="115">
        <f>SUM(G110:J110)</f>
        <v>1200</v>
      </c>
      <c r="G110" s="110">
        <v>1125</v>
      </c>
      <c r="H110" s="110">
        <v>25</v>
      </c>
      <c r="I110" s="110">
        <v>25</v>
      </c>
      <c r="J110" s="110">
        <v>25</v>
      </c>
      <c r="K110" s="102"/>
    </row>
    <row r="111" spans="1:11" s="6" customFormat="1" ht="20.100000000000001" customHeight="1">
      <c r="A111" s="11" t="s">
        <v>44</v>
      </c>
      <c r="B111" s="129">
        <v>1450</v>
      </c>
      <c r="C111" s="143">
        <f t="shared" ref="C111:J111" si="10">SUM(C103,C107:C110)</f>
        <v>0</v>
      </c>
      <c r="D111" s="143">
        <f t="shared" si="10"/>
        <v>11984</v>
      </c>
      <c r="E111" s="143">
        <f t="shared" si="10"/>
        <v>11983.5</v>
      </c>
      <c r="F111" s="143">
        <f t="shared" si="10"/>
        <v>13474</v>
      </c>
      <c r="G111" s="143">
        <f t="shared" si="10"/>
        <v>4002</v>
      </c>
      <c r="H111" s="143">
        <f t="shared" si="10"/>
        <v>3309</v>
      </c>
      <c r="I111" s="143">
        <f t="shared" si="10"/>
        <v>3309</v>
      </c>
      <c r="J111" s="143">
        <f t="shared" si="10"/>
        <v>2854</v>
      </c>
      <c r="K111" s="105"/>
    </row>
    <row r="112" spans="1:11" s="6" customFormat="1" ht="20.100000000000001" customHeight="1">
      <c r="A112" s="62"/>
      <c r="B112" s="73"/>
      <c r="C112" s="136"/>
      <c r="D112" s="136"/>
      <c r="E112" s="136"/>
      <c r="F112" s="136"/>
      <c r="G112" s="136"/>
      <c r="H112" s="136"/>
      <c r="I112" s="136"/>
      <c r="J112" s="136"/>
      <c r="K112" s="133"/>
    </row>
    <row r="113" spans="1:10" ht="16.5" customHeight="1">
      <c r="A113" s="30"/>
      <c r="C113" s="35"/>
      <c r="D113" s="31"/>
      <c r="E113" s="31"/>
      <c r="F113" s="31"/>
      <c r="G113" s="31"/>
      <c r="H113" s="31"/>
      <c r="I113" s="31"/>
      <c r="J113" s="31"/>
    </row>
    <row r="114" spans="1:10" ht="20.100000000000001" customHeight="1">
      <c r="A114" s="30" t="s">
        <v>467</v>
      </c>
      <c r="B114" s="1"/>
      <c r="C114" s="265" t="s">
        <v>186</v>
      </c>
      <c r="D114" s="265"/>
      <c r="E114" s="265"/>
      <c r="F114" s="265"/>
      <c r="G114" s="15"/>
      <c r="H114" s="250" t="s">
        <v>483</v>
      </c>
      <c r="I114" s="250"/>
      <c r="J114" s="250"/>
    </row>
    <row r="115" spans="1:10" s="2" customFormat="1" ht="20.100000000000001" customHeight="1">
      <c r="A115" s="79" t="s">
        <v>185</v>
      </c>
      <c r="B115" s="3"/>
      <c r="C115" s="259" t="s">
        <v>226</v>
      </c>
      <c r="D115" s="259"/>
      <c r="E115" s="259"/>
      <c r="F115" s="259"/>
      <c r="G115" s="29"/>
      <c r="H115" s="260" t="s">
        <v>91</v>
      </c>
      <c r="I115" s="260"/>
      <c r="J115" s="260"/>
    </row>
    <row r="116" spans="1:10" ht="20.100000000000001" customHeight="1">
      <c r="A116" s="30"/>
      <c r="C116" s="35"/>
      <c r="D116" s="31"/>
      <c r="E116" s="31"/>
      <c r="F116" s="31"/>
      <c r="G116" s="31"/>
      <c r="H116" s="31"/>
      <c r="I116" s="31"/>
      <c r="J116" s="31"/>
    </row>
    <row r="117" spans="1:10">
      <c r="A117" s="30"/>
      <c r="C117" s="35"/>
      <c r="D117" s="31"/>
      <c r="E117" s="31"/>
      <c r="F117" s="31"/>
      <c r="G117" s="31"/>
      <c r="H117" s="31"/>
      <c r="I117" s="31"/>
      <c r="J117" s="31"/>
    </row>
    <row r="118" spans="1:10">
      <c r="A118" s="30"/>
      <c r="C118" s="35"/>
      <c r="D118" s="31"/>
      <c r="E118" s="31"/>
      <c r="F118" s="31"/>
      <c r="G118" s="31"/>
      <c r="H118" s="31"/>
      <c r="I118" s="31"/>
      <c r="J118" s="31"/>
    </row>
    <row r="119" spans="1:10">
      <c r="A119" s="30"/>
      <c r="C119" s="35"/>
      <c r="D119" s="31"/>
      <c r="E119" s="31"/>
      <c r="F119" s="31"/>
      <c r="G119" s="31"/>
      <c r="H119" s="31"/>
      <c r="I119" s="31"/>
      <c r="J119" s="31"/>
    </row>
    <row r="120" spans="1:10">
      <c r="A120" s="30"/>
      <c r="C120" s="35"/>
      <c r="D120" s="31"/>
      <c r="E120" s="31"/>
      <c r="F120" s="31"/>
      <c r="G120" s="31"/>
      <c r="H120" s="31"/>
      <c r="I120" s="31"/>
      <c r="J120" s="31"/>
    </row>
    <row r="121" spans="1:10">
      <c r="A121" s="30"/>
      <c r="C121" s="35"/>
      <c r="D121" s="31"/>
      <c r="E121" s="31"/>
      <c r="F121" s="31"/>
      <c r="G121" s="31"/>
      <c r="H121" s="31"/>
      <c r="I121" s="31"/>
      <c r="J121" s="31"/>
    </row>
    <row r="122" spans="1:10">
      <c r="A122" s="30"/>
      <c r="C122" s="35"/>
      <c r="D122" s="31"/>
      <c r="E122" s="31"/>
      <c r="F122" s="31"/>
      <c r="G122" s="31"/>
      <c r="H122" s="31"/>
      <c r="I122" s="31"/>
      <c r="J122" s="31"/>
    </row>
    <row r="123" spans="1:10">
      <c r="A123" s="30"/>
      <c r="C123" s="35"/>
      <c r="D123" s="31"/>
      <c r="E123" s="31"/>
      <c r="F123" s="31"/>
      <c r="G123" s="31"/>
      <c r="H123" s="31"/>
      <c r="I123" s="31"/>
      <c r="J123" s="31"/>
    </row>
    <row r="124" spans="1:10">
      <c r="A124" s="30"/>
      <c r="C124" s="35"/>
      <c r="D124" s="31"/>
      <c r="E124" s="31"/>
      <c r="F124" s="31"/>
      <c r="G124" s="31"/>
      <c r="H124" s="31"/>
      <c r="I124" s="31"/>
      <c r="J124" s="31"/>
    </row>
    <row r="125" spans="1:10">
      <c r="A125" s="30"/>
      <c r="C125" s="35"/>
      <c r="D125" s="31"/>
      <c r="E125" s="31"/>
      <c r="F125" s="31"/>
      <c r="G125" s="31"/>
      <c r="H125" s="31"/>
      <c r="I125" s="31"/>
      <c r="J125" s="31"/>
    </row>
    <row r="126" spans="1:10">
      <c r="A126" s="30"/>
      <c r="C126" s="35"/>
      <c r="D126" s="31"/>
      <c r="E126" s="31"/>
      <c r="F126" s="31"/>
      <c r="G126" s="31"/>
      <c r="H126" s="31"/>
      <c r="I126" s="31"/>
      <c r="J126" s="31"/>
    </row>
    <row r="127" spans="1:10">
      <c r="A127" s="30"/>
      <c r="C127" s="35"/>
      <c r="D127" s="31"/>
      <c r="E127" s="31"/>
      <c r="F127" s="31"/>
      <c r="G127" s="31"/>
      <c r="H127" s="31"/>
      <c r="I127" s="31"/>
      <c r="J127" s="31"/>
    </row>
    <row r="128" spans="1:10">
      <c r="A128" s="30"/>
      <c r="C128" s="35"/>
      <c r="D128" s="31"/>
      <c r="E128" s="31"/>
      <c r="F128" s="31"/>
      <c r="G128" s="31"/>
      <c r="H128" s="31"/>
      <c r="I128" s="31"/>
      <c r="J128" s="31"/>
    </row>
    <row r="129" spans="1:10">
      <c r="A129" s="30"/>
      <c r="C129" s="35"/>
      <c r="D129" s="31"/>
      <c r="E129" s="31"/>
      <c r="F129" s="31"/>
      <c r="G129" s="31"/>
      <c r="H129" s="31"/>
      <c r="I129" s="31"/>
      <c r="J129" s="31"/>
    </row>
    <row r="130" spans="1:10">
      <c r="A130" s="30"/>
      <c r="C130" s="35"/>
      <c r="D130" s="31"/>
      <c r="E130" s="31"/>
      <c r="F130" s="31"/>
      <c r="G130" s="31"/>
      <c r="H130" s="31"/>
      <c r="I130" s="31"/>
      <c r="J130" s="31"/>
    </row>
    <row r="131" spans="1:10">
      <c r="A131" s="30"/>
      <c r="C131" s="35"/>
      <c r="D131" s="31"/>
      <c r="E131" s="31"/>
      <c r="F131" s="31"/>
      <c r="G131" s="31"/>
      <c r="H131" s="31"/>
      <c r="I131" s="31"/>
      <c r="J131" s="31"/>
    </row>
    <row r="132" spans="1:10">
      <c r="A132" s="30"/>
      <c r="C132" s="35"/>
      <c r="D132" s="31"/>
      <c r="E132" s="31"/>
      <c r="F132" s="31"/>
      <c r="G132" s="31"/>
      <c r="H132" s="31"/>
      <c r="I132" s="31"/>
      <c r="J132" s="31"/>
    </row>
    <row r="133" spans="1:10">
      <c r="A133" s="30"/>
      <c r="C133" s="35"/>
      <c r="D133" s="31"/>
      <c r="E133" s="31"/>
      <c r="F133" s="31"/>
      <c r="G133" s="31"/>
      <c r="H133" s="31"/>
      <c r="I133" s="31"/>
      <c r="J133" s="31"/>
    </row>
    <row r="134" spans="1:10">
      <c r="A134" s="30"/>
      <c r="C134" s="35"/>
      <c r="D134" s="31"/>
      <c r="E134" s="31"/>
      <c r="F134" s="31"/>
      <c r="G134" s="31"/>
      <c r="H134" s="31"/>
      <c r="I134" s="31"/>
      <c r="J134" s="31"/>
    </row>
    <row r="135" spans="1:10">
      <c r="A135" s="30"/>
      <c r="C135" s="35"/>
      <c r="D135" s="31"/>
      <c r="E135" s="31"/>
      <c r="F135" s="31"/>
      <c r="G135" s="31"/>
      <c r="H135" s="31"/>
      <c r="I135" s="31"/>
      <c r="J135" s="31"/>
    </row>
    <row r="136" spans="1:10">
      <c r="A136" s="30"/>
      <c r="C136" s="35"/>
      <c r="D136" s="31"/>
      <c r="E136" s="31"/>
      <c r="F136" s="31"/>
      <c r="G136" s="31"/>
      <c r="H136" s="31"/>
      <c r="I136" s="31"/>
      <c r="J136" s="31"/>
    </row>
    <row r="137" spans="1:10">
      <c r="A137" s="30"/>
      <c r="C137" s="35"/>
      <c r="D137" s="31"/>
      <c r="E137" s="31"/>
      <c r="F137" s="31"/>
      <c r="G137" s="31"/>
      <c r="H137" s="31"/>
      <c r="I137" s="31"/>
      <c r="J137" s="31"/>
    </row>
    <row r="138" spans="1:10">
      <c r="A138" s="30"/>
      <c r="C138" s="35"/>
      <c r="D138" s="31"/>
      <c r="E138" s="31"/>
      <c r="F138" s="31"/>
      <c r="G138" s="31"/>
      <c r="H138" s="31"/>
      <c r="I138" s="31"/>
      <c r="J138" s="31"/>
    </row>
    <row r="139" spans="1:10">
      <c r="A139" s="30"/>
      <c r="C139" s="35"/>
      <c r="D139" s="31"/>
      <c r="E139" s="31"/>
      <c r="F139" s="31"/>
      <c r="G139" s="31"/>
      <c r="H139" s="31"/>
      <c r="I139" s="31"/>
      <c r="J139" s="31"/>
    </row>
    <row r="140" spans="1:10">
      <c r="A140" s="30"/>
      <c r="C140" s="35"/>
      <c r="D140" s="31"/>
      <c r="E140" s="31"/>
      <c r="F140" s="31"/>
      <c r="G140" s="31"/>
      <c r="H140" s="31"/>
      <c r="I140" s="31"/>
      <c r="J140" s="31"/>
    </row>
    <row r="141" spans="1:10">
      <c r="A141" s="30"/>
      <c r="C141" s="35"/>
      <c r="D141" s="31"/>
      <c r="E141" s="31"/>
      <c r="F141" s="31"/>
      <c r="G141" s="31"/>
      <c r="H141" s="31"/>
      <c r="I141" s="31"/>
      <c r="J141" s="31"/>
    </row>
    <row r="142" spans="1:10">
      <c r="A142" s="30"/>
      <c r="C142" s="35"/>
      <c r="D142" s="31"/>
      <c r="E142" s="31"/>
      <c r="F142" s="31"/>
      <c r="G142" s="31"/>
      <c r="H142" s="31"/>
      <c r="I142" s="31"/>
      <c r="J142" s="31"/>
    </row>
    <row r="143" spans="1:10">
      <c r="A143" s="30"/>
      <c r="C143" s="35"/>
      <c r="D143" s="31"/>
      <c r="E143" s="31"/>
      <c r="F143" s="31"/>
      <c r="G143" s="31"/>
      <c r="H143" s="31"/>
      <c r="I143" s="31"/>
      <c r="J143" s="31"/>
    </row>
    <row r="144" spans="1:10">
      <c r="A144" s="30"/>
      <c r="C144" s="35"/>
      <c r="D144" s="31"/>
      <c r="E144" s="31"/>
      <c r="F144" s="31"/>
      <c r="G144" s="31"/>
      <c r="H144" s="31"/>
      <c r="I144" s="31"/>
      <c r="J144" s="31"/>
    </row>
    <row r="145" spans="1:10">
      <c r="A145" s="30"/>
      <c r="C145" s="35"/>
      <c r="D145" s="31"/>
      <c r="E145" s="31"/>
      <c r="F145" s="31"/>
      <c r="G145" s="31"/>
      <c r="H145" s="31"/>
      <c r="I145" s="31"/>
      <c r="J145" s="31"/>
    </row>
    <row r="146" spans="1:10">
      <c r="A146" s="30"/>
      <c r="C146" s="35"/>
      <c r="D146" s="31"/>
      <c r="E146" s="31"/>
      <c r="F146" s="31"/>
      <c r="G146" s="31"/>
      <c r="H146" s="31"/>
      <c r="I146" s="31"/>
      <c r="J146" s="31"/>
    </row>
    <row r="147" spans="1:10">
      <c r="A147" s="30"/>
      <c r="C147" s="35"/>
      <c r="D147" s="31"/>
      <c r="E147" s="31"/>
      <c r="F147" s="31"/>
      <c r="G147" s="31"/>
      <c r="H147" s="31"/>
      <c r="I147" s="31"/>
      <c r="J147" s="31"/>
    </row>
    <row r="148" spans="1:10">
      <c r="A148" s="30"/>
      <c r="C148" s="35"/>
      <c r="D148" s="31"/>
      <c r="E148" s="31"/>
      <c r="F148" s="31"/>
      <c r="G148" s="31"/>
      <c r="H148" s="31"/>
      <c r="I148" s="31"/>
      <c r="J148" s="31"/>
    </row>
    <row r="149" spans="1:10">
      <c r="A149" s="30"/>
      <c r="C149" s="35"/>
      <c r="D149" s="31"/>
      <c r="E149" s="31"/>
      <c r="F149" s="31"/>
      <c r="G149" s="31"/>
      <c r="H149" s="31"/>
      <c r="I149" s="31"/>
      <c r="J149" s="31"/>
    </row>
    <row r="150" spans="1:10">
      <c r="A150" s="30"/>
      <c r="C150" s="35"/>
      <c r="D150" s="31"/>
      <c r="E150" s="31"/>
      <c r="F150" s="31"/>
      <c r="G150" s="31"/>
      <c r="H150" s="31"/>
      <c r="I150" s="31"/>
      <c r="J150" s="31"/>
    </row>
    <row r="151" spans="1:10">
      <c r="A151" s="30"/>
      <c r="C151" s="35"/>
      <c r="D151" s="31"/>
      <c r="E151" s="31"/>
      <c r="F151" s="31"/>
      <c r="G151" s="31"/>
      <c r="H151" s="31"/>
      <c r="I151" s="31"/>
      <c r="J151" s="31"/>
    </row>
    <row r="152" spans="1:10">
      <c r="A152" s="30"/>
      <c r="C152" s="35"/>
      <c r="D152" s="31"/>
      <c r="E152" s="31"/>
      <c r="F152" s="31"/>
      <c r="G152" s="31"/>
      <c r="H152" s="31"/>
      <c r="I152" s="31"/>
      <c r="J152" s="31"/>
    </row>
    <row r="153" spans="1:10">
      <c r="A153" s="30"/>
      <c r="C153" s="35"/>
      <c r="D153" s="31"/>
      <c r="E153" s="31"/>
      <c r="F153" s="31"/>
      <c r="G153" s="31"/>
      <c r="H153" s="31"/>
      <c r="I153" s="31"/>
      <c r="J153" s="31"/>
    </row>
    <row r="154" spans="1:10">
      <c r="A154" s="30"/>
      <c r="C154" s="35"/>
      <c r="D154" s="31"/>
      <c r="E154" s="31"/>
      <c r="F154" s="31"/>
      <c r="G154" s="31"/>
      <c r="H154" s="31"/>
      <c r="I154" s="31"/>
      <c r="J154" s="31"/>
    </row>
    <row r="155" spans="1:10">
      <c r="A155" s="30"/>
      <c r="C155" s="35"/>
      <c r="D155" s="31"/>
      <c r="E155" s="31"/>
      <c r="F155" s="31"/>
      <c r="G155" s="31"/>
      <c r="H155" s="31"/>
      <c r="I155" s="31"/>
      <c r="J155" s="31"/>
    </row>
    <row r="156" spans="1:10">
      <c r="A156" s="30"/>
      <c r="C156" s="35"/>
      <c r="D156" s="31"/>
      <c r="E156" s="31"/>
      <c r="F156" s="31"/>
      <c r="G156" s="31"/>
      <c r="H156" s="31"/>
      <c r="I156" s="31"/>
      <c r="J156" s="31"/>
    </row>
    <row r="157" spans="1:10">
      <c r="A157" s="30"/>
      <c r="C157" s="35"/>
      <c r="D157" s="31"/>
      <c r="E157" s="31"/>
      <c r="F157" s="31"/>
      <c r="G157" s="31"/>
      <c r="H157" s="31"/>
      <c r="I157" s="31"/>
      <c r="J157" s="31"/>
    </row>
    <row r="158" spans="1:10">
      <c r="A158" s="30"/>
      <c r="C158" s="35"/>
      <c r="D158" s="31"/>
      <c r="E158" s="31"/>
      <c r="F158" s="31"/>
      <c r="G158" s="31"/>
      <c r="H158" s="31"/>
      <c r="I158" s="31"/>
      <c r="J158" s="31"/>
    </row>
    <row r="159" spans="1:10">
      <c r="A159" s="30"/>
      <c r="C159" s="35"/>
      <c r="D159" s="31"/>
      <c r="E159" s="31"/>
      <c r="F159" s="31"/>
      <c r="G159" s="31"/>
      <c r="H159" s="31"/>
      <c r="I159" s="31"/>
      <c r="J159" s="31"/>
    </row>
    <row r="160" spans="1:10">
      <c r="A160" s="30"/>
      <c r="C160" s="35"/>
      <c r="D160" s="31"/>
      <c r="E160" s="31"/>
      <c r="F160" s="31"/>
      <c r="G160" s="31"/>
      <c r="H160" s="31"/>
      <c r="I160" s="31"/>
      <c r="J160" s="31"/>
    </row>
    <row r="161" spans="1:10">
      <c r="A161" s="30"/>
      <c r="C161" s="35"/>
      <c r="D161" s="31"/>
      <c r="E161" s="31"/>
      <c r="F161" s="31"/>
      <c r="G161" s="31"/>
      <c r="H161" s="31"/>
      <c r="I161" s="31"/>
      <c r="J161" s="31"/>
    </row>
    <row r="162" spans="1:10">
      <c r="A162" s="30"/>
      <c r="C162" s="35"/>
      <c r="D162" s="31"/>
      <c r="E162" s="31"/>
      <c r="F162" s="31"/>
      <c r="G162" s="31"/>
      <c r="H162" s="31"/>
      <c r="I162" s="31"/>
      <c r="J162" s="31"/>
    </row>
    <row r="163" spans="1:10">
      <c r="A163" s="30"/>
      <c r="C163" s="35"/>
      <c r="D163" s="31"/>
      <c r="E163" s="31"/>
      <c r="F163" s="31"/>
      <c r="G163" s="31"/>
      <c r="H163" s="31"/>
      <c r="I163" s="31"/>
      <c r="J163" s="31"/>
    </row>
    <row r="164" spans="1:10">
      <c r="A164" s="30"/>
      <c r="C164" s="35"/>
      <c r="D164" s="31"/>
      <c r="E164" s="31"/>
      <c r="F164" s="31"/>
      <c r="G164" s="31"/>
      <c r="H164" s="31"/>
      <c r="I164" s="31"/>
      <c r="J164" s="31"/>
    </row>
    <row r="165" spans="1:10">
      <c r="A165" s="30"/>
      <c r="C165" s="35"/>
      <c r="D165" s="31"/>
      <c r="E165" s="31"/>
      <c r="F165" s="31"/>
      <c r="G165" s="31"/>
      <c r="H165" s="31"/>
      <c r="I165" s="31"/>
      <c r="J165" s="31"/>
    </row>
    <row r="166" spans="1:10">
      <c r="A166" s="30"/>
      <c r="C166" s="35"/>
      <c r="D166" s="31"/>
      <c r="E166" s="31"/>
      <c r="F166" s="31"/>
      <c r="G166" s="31"/>
      <c r="H166" s="31"/>
      <c r="I166" s="31"/>
      <c r="J166" s="31"/>
    </row>
    <row r="167" spans="1:10">
      <c r="A167" s="30"/>
      <c r="C167" s="35"/>
      <c r="D167" s="31"/>
      <c r="E167" s="31"/>
      <c r="F167" s="31"/>
      <c r="G167" s="31"/>
      <c r="H167" s="31"/>
      <c r="I167" s="31"/>
      <c r="J167" s="31"/>
    </row>
    <row r="168" spans="1:10">
      <c r="A168" s="30"/>
      <c r="C168" s="35"/>
      <c r="D168" s="31"/>
      <c r="E168" s="31"/>
      <c r="F168" s="31"/>
      <c r="G168" s="31"/>
      <c r="H168" s="31"/>
      <c r="I168" s="31"/>
      <c r="J168" s="31"/>
    </row>
    <row r="169" spans="1:10">
      <c r="A169" s="30"/>
      <c r="C169" s="35"/>
      <c r="D169" s="31"/>
      <c r="E169" s="31"/>
      <c r="F169" s="31"/>
      <c r="G169" s="31"/>
      <c r="H169" s="31"/>
      <c r="I169" s="31"/>
      <c r="J169" s="31"/>
    </row>
    <row r="170" spans="1:10">
      <c r="A170" s="30"/>
      <c r="C170" s="35"/>
      <c r="D170" s="31"/>
      <c r="E170" s="31"/>
      <c r="F170" s="31"/>
      <c r="G170" s="31"/>
      <c r="H170" s="31"/>
      <c r="I170" s="31"/>
      <c r="J170" s="31"/>
    </row>
    <row r="171" spans="1:10">
      <c r="A171" s="30"/>
      <c r="C171" s="35"/>
      <c r="D171" s="31"/>
      <c r="E171" s="31"/>
      <c r="F171" s="31"/>
      <c r="G171" s="31"/>
      <c r="H171" s="31"/>
      <c r="I171" s="31"/>
      <c r="J171" s="31"/>
    </row>
    <row r="172" spans="1:10">
      <c r="A172" s="30"/>
      <c r="C172" s="35"/>
      <c r="D172" s="31"/>
      <c r="E172" s="31"/>
      <c r="F172" s="31"/>
      <c r="G172" s="31"/>
      <c r="H172" s="31"/>
      <c r="I172" s="31"/>
      <c r="J172" s="31"/>
    </row>
    <row r="173" spans="1:10">
      <c r="A173" s="30"/>
      <c r="C173" s="35"/>
      <c r="D173" s="31"/>
      <c r="E173" s="31"/>
      <c r="F173" s="31"/>
      <c r="G173" s="31"/>
      <c r="H173" s="31"/>
      <c r="I173" s="31"/>
      <c r="J173" s="31"/>
    </row>
    <row r="174" spans="1:10">
      <c r="A174" s="55"/>
    </row>
    <row r="175" spans="1:10">
      <c r="A175" s="55"/>
    </row>
    <row r="176" spans="1:10">
      <c r="A176" s="55"/>
    </row>
    <row r="177" spans="1:1">
      <c r="A177" s="55"/>
    </row>
    <row r="178" spans="1:1">
      <c r="A178" s="55"/>
    </row>
    <row r="179" spans="1:1">
      <c r="A179" s="55"/>
    </row>
    <row r="180" spans="1:1">
      <c r="A180" s="55"/>
    </row>
    <row r="181" spans="1:1">
      <c r="A181" s="55"/>
    </row>
    <row r="182" spans="1:1">
      <c r="A182" s="55"/>
    </row>
    <row r="183" spans="1:1">
      <c r="A183" s="55"/>
    </row>
    <row r="184" spans="1:1">
      <c r="A184" s="55"/>
    </row>
    <row r="185" spans="1:1">
      <c r="A185" s="55"/>
    </row>
    <row r="186" spans="1:1">
      <c r="A186" s="55"/>
    </row>
    <row r="187" spans="1:1">
      <c r="A187" s="55"/>
    </row>
    <row r="188" spans="1:1">
      <c r="A188" s="55"/>
    </row>
    <row r="189" spans="1:1">
      <c r="A189" s="55"/>
    </row>
    <row r="190" spans="1:1">
      <c r="A190" s="55"/>
    </row>
    <row r="191" spans="1:1">
      <c r="A191" s="55"/>
    </row>
    <row r="192" spans="1:1">
      <c r="A192" s="55"/>
    </row>
    <row r="193" spans="1:1">
      <c r="A193" s="55"/>
    </row>
    <row r="194" spans="1:1">
      <c r="A194" s="55"/>
    </row>
    <row r="195" spans="1:1">
      <c r="A195" s="55"/>
    </row>
    <row r="196" spans="1:1">
      <c r="A196" s="55"/>
    </row>
    <row r="197" spans="1:1">
      <c r="A197" s="55"/>
    </row>
    <row r="198" spans="1:1">
      <c r="A198" s="55"/>
    </row>
    <row r="199" spans="1:1">
      <c r="A199" s="55"/>
    </row>
    <row r="200" spans="1:1">
      <c r="A200" s="55"/>
    </row>
    <row r="201" spans="1:1">
      <c r="A201" s="55"/>
    </row>
    <row r="202" spans="1:1">
      <c r="A202" s="55"/>
    </row>
    <row r="203" spans="1:1">
      <c r="A203" s="55"/>
    </row>
    <row r="204" spans="1:1">
      <c r="A204" s="55"/>
    </row>
    <row r="205" spans="1:1">
      <c r="A205" s="55"/>
    </row>
    <row r="206" spans="1:1">
      <c r="A206" s="55"/>
    </row>
    <row r="207" spans="1:1">
      <c r="A207" s="55"/>
    </row>
    <row r="208" spans="1:1">
      <c r="A208" s="55"/>
    </row>
    <row r="209" spans="1:1">
      <c r="A209" s="55"/>
    </row>
    <row r="210" spans="1:1">
      <c r="A210" s="55"/>
    </row>
    <row r="211" spans="1:1">
      <c r="A211" s="55"/>
    </row>
    <row r="212" spans="1:1">
      <c r="A212" s="55"/>
    </row>
    <row r="213" spans="1:1">
      <c r="A213" s="55"/>
    </row>
    <row r="214" spans="1:1">
      <c r="A214" s="55"/>
    </row>
    <row r="215" spans="1:1">
      <c r="A215" s="55"/>
    </row>
    <row r="216" spans="1:1">
      <c r="A216" s="55"/>
    </row>
    <row r="217" spans="1:1">
      <c r="A217" s="55"/>
    </row>
    <row r="218" spans="1:1">
      <c r="A218" s="55"/>
    </row>
    <row r="219" spans="1:1">
      <c r="A219" s="55"/>
    </row>
    <row r="220" spans="1:1">
      <c r="A220" s="55"/>
    </row>
    <row r="221" spans="1:1">
      <c r="A221" s="55"/>
    </row>
    <row r="222" spans="1:1">
      <c r="A222" s="55"/>
    </row>
    <row r="223" spans="1:1">
      <c r="A223" s="55"/>
    </row>
    <row r="224" spans="1:1">
      <c r="A224" s="55"/>
    </row>
    <row r="225" spans="1:1">
      <c r="A225" s="55"/>
    </row>
    <row r="226" spans="1:1">
      <c r="A226" s="55"/>
    </row>
    <row r="227" spans="1:1">
      <c r="A227" s="55"/>
    </row>
    <row r="228" spans="1:1">
      <c r="A228" s="55"/>
    </row>
    <row r="229" spans="1:1">
      <c r="A229" s="55"/>
    </row>
    <row r="230" spans="1:1">
      <c r="A230" s="55"/>
    </row>
    <row r="231" spans="1:1">
      <c r="A231" s="55"/>
    </row>
    <row r="232" spans="1:1">
      <c r="A232" s="55"/>
    </row>
    <row r="233" spans="1:1">
      <c r="A233" s="55"/>
    </row>
    <row r="234" spans="1:1">
      <c r="A234" s="55"/>
    </row>
    <row r="235" spans="1:1">
      <c r="A235" s="55"/>
    </row>
    <row r="236" spans="1:1">
      <c r="A236" s="55"/>
    </row>
    <row r="237" spans="1:1">
      <c r="A237" s="55"/>
    </row>
    <row r="238" spans="1:1">
      <c r="A238" s="55"/>
    </row>
    <row r="239" spans="1:1">
      <c r="A239" s="55"/>
    </row>
    <row r="240" spans="1:1">
      <c r="A240" s="55"/>
    </row>
    <row r="241" spans="1:1">
      <c r="A241" s="55"/>
    </row>
    <row r="242" spans="1:1">
      <c r="A242" s="55"/>
    </row>
    <row r="243" spans="1:1">
      <c r="A243" s="55"/>
    </row>
    <row r="244" spans="1:1">
      <c r="A244" s="55"/>
    </row>
    <row r="245" spans="1:1">
      <c r="A245" s="55"/>
    </row>
    <row r="246" spans="1:1">
      <c r="A246" s="55"/>
    </row>
    <row r="247" spans="1:1">
      <c r="A247" s="55"/>
    </row>
    <row r="248" spans="1:1">
      <c r="A248" s="55"/>
    </row>
    <row r="249" spans="1:1">
      <c r="A249" s="55"/>
    </row>
    <row r="250" spans="1:1">
      <c r="A250" s="55"/>
    </row>
    <row r="251" spans="1:1">
      <c r="A251" s="55"/>
    </row>
    <row r="252" spans="1:1">
      <c r="A252" s="55"/>
    </row>
    <row r="253" spans="1:1">
      <c r="A253" s="55"/>
    </row>
    <row r="254" spans="1:1">
      <c r="A254" s="55"/>
    </row>
    <row r="255" spans="1:1">
      <c r="A255" s="55"/>
    </row>
    <row r="256" spans="1:1">
      <c r="A256" s="55"/>
    </row>
    <row r="257" spans="1:1">
      <c r="A257" s="55"/>
    </row>
    <row r="258" spans="1:1">
      <c r="A258" s="55"/>
    </row>
    <row r="259" spans="1:1">
      <c r="A259" s="55"/>
    </row>
    <row r="260" spans="1:1">
      <c r="A260" s="55"/>
    </row>
    <row r="261" spans="1:1">
      <c r="A261" s="55"/>
    </row>
    <row r="262" spans="1:1">
      <c r="A262" s="55"/>
    </row>
    <row r="263" spans="1:1">
      <c r="A263" s="55"/>
    </row>
    <row r="264" spans="1:1">
      <c r="A264" s="55"/>
    </row>
    <row r="265" spans="1:1">
      <c r="A265" s="55"/>
    </row>
    <row r="266" spans="1:1">
      <c r="A266" s="55"/>
    </row>
    <row r="267" spans="1:1">
      <c r="A267" s="55"/>
    </row>
    <row r="268" spans="1:1">
      <c r="A268" s="55"/>
    </row>
    <row r="269" spans="1:1">
      <c r="A269" s="55"/>
    </row>
    <row r="270" spans="1:1">
      <c r="A270" s="55"/>
    </row>
    <row r="271" spans="1:1">
      <c r="A271" s="55"/>
    </row>
    <row r="272" spans="1:1">
      <c r="A272" s="55"/>
    </row>
    <row r="273" spans="1:1">
      <c r="A273" s="55"/>
    </row>
    <row r="274" spans="1:1">
      <c r="A274" s="55"/>
    </row>
    <row r="275" spans="1:1">
      <c r="A275" s="55"/>
    </row>
    <row r="276" spans="1:1">
      <c r="A276" s="55"/>
    </row>
    <row r="277" spans="1:1">
      <c r="A277" s="55"/>
    </row>
    <row r="278" spans="1:1">
      <c r="A278" s="55"/>
    </row>
    <row r="279" spans="1:1">
      <c r="A279" s="55"/>
    </row>
    <row r="280" spans="1:1">
      <c r="A280" s="55"/>
    </row>
    <row r="281" spans="1:1">
      <c r="A281" s="55"/>
    </row>
    <row r="282" spans="1:1">
      <c r="A282" s="55"/>
    </row>
    <row r="283" spans="1:1">
      <c r="A283" s="55"/>
    </row>
    <row r="284" spans="1:1">
      <c r="A284" s="55"/>
    </row>
    <row r="285" spans="1:1">
      <c r="A285" s="55"/>
    </row>
    <row r="286" spans="1:1">
      <c r="A286" s="55"/>
    </row>
    <row r="287" spans="1:1">
      <c r="A287" s="55"/>
    </row>
    <row r="288" spans="1:1">
      <c r="A288" s="55"/>
    </row>
    <row r="289" spans="1:1">
      <c r="A289" s="55"/>
    </row>
    <row r="290" spans="1:1">
      <c r="A290" s="55"/>
    </row>
    <row r="291" spans="1:1">
      <c r="A291" s="55"/>
    </row>
    <row r="292" spans="1:1">
      <c r="A292" s="55"/>
    </row>
    <row r="293" spans="1:1">
      <c r="A293" s="55"/>
    </row>
    <row r="294" spans="1:1">
      <c r="A294" s="55"/>
    </row>
    <row r="295" spans="1:1">
      <c r="A295" s="55"/>
    </row>
    <row r="296" spans="1:1">
      <c r="A296" s="55"/>
    </row>
    <row r="297" spans="1:1">
      <c r="A297" s="55"/>
    </row>
    <row r="298" spans="1:1">
      <c r="A298" s="55"/>
    </row>
    <row r="299" spans="1:1">
      <c r="A299" s="55"/>
    </row>
    <row r="300" spans="1:1">
      <c r="A300" s="55"/>
    </row>
    <row r="301" spans="1:1">
      <c r="A301" s="55"/>
    </row>
    <row r="302" spans="1:1">
      <c r="A302" s="55"/>
    </row>
    <row r="303" spans="1:1">
      <c r="A303" s="55"/>
    </row>
    <row r="304" spans="1:1">
      <c r="A304" s="55"/>
    </row>
    <row r="305" spans="1:1">
      <c r="A305" s="55"/>
    </row>
    <row r="306" spans="1:1">
      <c r="A306" s="55"/>
    </row>
    <row r="307" spans="1:1">
      <c r="A307" s="55"/>
    </row>
    <row r="308" spans="1:1">
      <c r="A308" s="55"/>
    </row>
    <row r="309" spans="1:1">
      <c r="A309" s="55"/>
    </row>
    <row r="310" spans="1:1">
      <c r="A310" s="55"/>
    </row>
    <row r="311" spans="1:1">
      <c r="A311" s="55"/>
    </row>
    <row r="312" spans="1:1">
      <c r="A312" s="55"/>
    </row>
    <row r="313" spans="1:1">
      <c r="A313" s="55"/>
    </row>
    <row r="314" spans="1:1">
      <c r="A314" s="55"/>
    </row>
    <row r="315" spans="1:1">
      <c r="A315" s="55"/>
    </row>
    <row r="316" spans="1:1">
      <c r="A316" s="55"/>
    </row>
    <row r="317" spans="1:1">
      <c r="A317" s="55"/>
    </row>
    <row r="318" spans="1:1">
      <c r="A318" s="55"/>
    </row>
    <row r="319" spans="1:1">
      <c r="A319" s="55"/>
    </row>
    <row r="320" spans="1:1">
      <c r="A320" s="55"/>
    </row>
    <row r="321" spans="1:1">
      <c r="A321" s="55"/>
    </row>
    <row r="322" spans="1:1">
      <c r="A322" s="55"/>
    </row>
    <row r="323" spans="1:1">
      <c r="A323" s="55"/>
    </row>
    <row r="324" spans="1:1">
      <c r="A324" s="55"/>
    </row>
    <row r="325" spans="1:1">
      <c r="A325" s="55"/>
    </row>
    <row r="326" spans="1:1">
      <c r="A326" s="55"/>
    </row>
    <row r="327" spans="1:1">
      <c r="A327" s="55"/>
    </row>
    <row r="328" spans="1:1">
      <c r="A328" s="55"/>
    </row>
    <row r="329" spans="1:1">
      <c r="A329" s="55"/>
    </row>
    <row r="330" spans="1:1">
      <c r="A330" s="55"/>
    </row>
    <row r="331" spans="1:1">
      <c r="A331" s="55"/>
    </row>
    <row r="332" spans="1:1">
      <c r="A332" s="55"/>
    </row>
    <row r="333" spans="1:1">
      <c r="A333" s="55"/>
    </row>
    <row r="334" spans="1:1">
      <c r="A334" s="55"/>
    </row>
    <row r="335" spans="1:1">
      <c r="A335" s="55"/>
    </row>
    <row r="336" spans="1:1">
      <c r="A336" s="55"/>
    </row>
    <row r="337" spans="1:1">
      <c r="A337" s="55"/>
    </row>
    <row r="338" spans="1:1">
      <c r="A338" s="55"/>
    </row>
    <row r="339" spans="1:1">
      <c r="A339" s="55"/>
    </row>
    <row r="340" spans="1:1">
      <c r="A340" s="55"/>
    </row>
  </sheetData>
  <mergeCells count="16">
    <mergeCell ref="A1:K1"/>
    <mergeCell ref="A3:A4"/>
    <mergeCell ref="B3:B4"/>
    <mergeCell ref="C3:C4"/>
    <mergeCell ref="D3:D4"/>
    <mergeCell ref="E3:E4"/>
    <mergeCell ref="F3:F4"/>
    <mergeCell ref="G3:J3"/>
    <mergeCell ref="K3:K4"/>
    <mergeCell ref="C115:F115"/>
    <mergeCell ref="H115:J115"/>
    <mergeCell ref="A6:K6"/>
    <mergeCell ref="A94:K94"/>
    <mergeCell ref="A102:K102"/>
    <mergeCell ref="C114:F114"/>
    <mergeCell ref="H114:J114"/>
  </mergeCells>
  <phoneticPr fontId="3" type="noConversion"/>
  <pageMargins left="0.98425196850393704" right="0.59055118110236227" top="0.39370078740157483" bottom="0.39370078740157483" header="0.51181102362204722" footer="0.51181102362204722"/>
  <pageSetup paperSize="9" scale="40" orientation="landscape" verticalDpi="200" r:id="rId1"/>
  <headerFooter alignWithMargins="0">
    <oddHeader>&amp;C&amp;"Times New Roman,обычный"&amp;18  4&amp;R&amp;"Times New Roman,обычный"&amp;14Продовження додатка 1Таблиця 1</oddHeader>
  </headerFooter>
  <rowBreaks count="1" manualBreakCount="1">
    <brk id="54" max="16383" man="1"/>
  </rowBreaks>
  <ignoredErrors>
    <ignoredError sqref="F7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L198"/>
  <sheetViews>
    <sheetView topLeftCell="A19" zoomScale="75" zoomScaleNormal="65" zoomScaleSheetLayoutView="50" workbookViewId="0">
      <selection activeCell="E53" sqref="E53"/>
    </sheetView>
  </sheetViews>
  <sheetFormatPr defaultColWidth="77.85546875" defaultRowHeight="18.75"/>
  <cols>
    <col min="1" max="1" width="87.42578125" style="50" customWidth="1"/>
    <col min="2" max="2" width="15.42578125" style="53" customWidth="1"/>
    <col min="3" max="5" width="15.85546875" style="53" customWidth="1"/>
    <col min="6" max="10" width="15.85546875" style="50" customWidth="1"/>
    <col min="11" max="11" width="10" style="50" customWidth="1"/>
    <col min="12" max="12" width="9.5703125" style="50" customWidth="1"/>
    <col min="13" max="255" width="9.140625" style="50" customWidth="1"/>
    <col min="256" max="16384" width="77.85546875" style="50"/>
  </cols>
  <sheetData>
    <row r="1" spans="1:10">
      <c r="A1" s="268" t="s">
        <v>127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>
      <c r="A3" s="53"/>
      <c r="F3" s="53"/>
      <c r="G3" s="53"/>
      <c r="H3" s="53"/>
      <c r="I3" s="53"/>
      <c r="J3" s="53"/>
    </row>
    <row r="4" spans="1:10" ht="38.25" customHeight="1">
      <c r="A4" s="242" t="s">
        <v>196</v>
      </c>
      <c r="B4" s="269" t="s">
        <v>11</v>
      </c>
      <c r="C4" s="269" t="s">
        <v>24</v>
      </c>
      <c r="D4" s="269" t="s">
        <v>482</v>
      </c>
      <c r="E4" s="267" t="s">
        <v>133</v>
      </c>
      <c r="F4" s="241" t="s">
        <v>15</v>
      </c>
      <c r="G4" s="241" t="s">
        <v>146</v>
      </c>
      <c r="H4" s="241"/>
      <c r="I4" s="241"/>
      <c r="J4" s="241"/>
    </row>
    <row r="5" spans="1:10" ht="50.25" customHeight="1">
      <c r="A5" s="242"/>
      <c r="B5" s="269"/>
      <c r="C5" s="269"/>
      <c r="D5" s="269"/>
      <c r="E5" s="267"/>
      <c r="F5" s="241"/>
      <c r="G5" s="16" t="s">
        <v>147</v>
      </c>
      <c r="H5" s="16" t="s">
        <v>148</v>
      </c>
      <c r="I5" s="16" t="s">
        <v>149</v>
      </c>
      <c r="J5" s="16" t="s">
        <v>59</v>
      </c>
    </row>
    <row r="6" spans="1:10" ht="18" customHeight="1">
      <c r="A6" s="56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57">
        <v>10</v>
      </c>
    </row>
    <row r="7" spans="1:10" ht="39.950000000000003" customHeight="1">
      <c r="A7" s="270" t="s">
        <v>125</v>
      </c>
      <c r="B7" s="270"/>
      <c r="C7" s="270"/>
      <c r="D7" s="270"/>
      <c r="E7" s="270"/>
      <c r="F7" s="270"/>
      <c r="G7" s="270"/>
      <c r="H7" s="270"/>
      <c r="I7" s="270"/>
      <c r="J7" s="270"/>
    </row>
    <row r="8" spans="1:10" ht="30" customHeight="1">
      <c r="A8" s="9" t="s">
        <v>331</v>
      </c>
      <c r="B8" s="10">
        <v>1200</v>
      </c>
      <c r="C8" s="141">
        <f ca="1">'I. Фін результат'!C88</f>
        <v>0</v>
      </c>
      <c r="D8" s="141">
        <f ca="1">'I. Фін результат'!D88</f>
        <v>383</v>
      </c>
      <c r="E8" s="141">
        <f ca="1">'I. Фін результат'!E88</f>
        <v>384</v>
      </c>
      <c r="F8" s="141">
        <f ca="1">'I. Фін результат'!F88</f>
        <v>300.00000000000023</v>
      </c>
      <c r="G8" s="141">
        <f ca="1">'I. Фін результат'!G88</f>
        <v>235.09999999999991</v>
      </c>
      <c r="H8" s="141">
        <f ca="1">'I. Фін результат'!H88</f>
        <v>10.400000000000006</v>
      </c>
      <c r="I8" s="141">
        <f ca="1">'I. Фін результат'!I88</f>
        <v>10.600000000000005</v>
      </c>
      <c r="J8" s="141">
        <f ca="1">'I. Фін результат'!J88</f>
        <v>43.900000000000006</v>
      </c>
    </row>
    <row r="9" spans="1:10" ht="45" customHeight="1">
      <c r="A9" s="51" t="s">
        <v>46</v>
      </c>
      <c r="B9" s="7">
        <v>2000</v>
      </c>
      <c r="C9" s="110"/>
      <c r="D9" s="110"/>
      <c r="E9" s="110"/>
      <c r="F9" s="160"/>
      <c r="G9" s="160"/>
      <c r="H9" s="160"/>
      <c r="I9" s="160"/>
      <c r="J9" s="160"/>
    </row>
    <row r="10" spans="1:10" ht="45" customHeight="1">
      <c r="A10" s="51" t="s">
        <v>284</v>
      </c>
      <c r="B10" s="7">
        <v>2010</v>
      </c>
      <c r="C10" s="115">
        <f>SUM(C11:C12)</f>
        <v>0</v>
      </c>
      <c r="D10" s="115">
        <f>SUM(D11:D12)</f>
        <v>0</v>
      </c>
      <c r="E10" s="115">
        <f>SUM(E11:E12)</f>
        <v>0</v>
      </c>
      <c r="F10" s="115">
        <f t="shared" ref="F10:F45" si="0">SUM(G10:J10)</f>
        <v>0</v>
      </c>
      <c r="G10" s="115">
        <f>SUM(G11:G12)</f>
        <v>0</v>
      </c>
      <c r="H10" s="115">
        <f>SUM(H11:H12)</f>
        <v>0</v>
      </c>
      <c r="I10" s="115">
        <f>SUM(I11:I12)</f>
        <v>0</v>
      </c>
      <c r="J10" s="115">
        <f>SUM(J11:J12)</f>
        <v>0</v>
      </c>
    </row>
    <row r="11" spans="1:10" ht="45" customHeight="1">
      <c r="A11" s="9" t="s">
        <v>160</v>
      </c>
      <c r="B11" s="7">
        <v>2011</v>
      </c>
      <c r="C11" s="110" t="s">
        <v>235</v>
      </c>
      <c r="D11" s="110" t="s">
        <v>235</v>
      </c>
      <c r="E11" s="110" t="s">
        <v>235</v>
      </c>
      <c r="F11" s="115">
        <f t="shared" si="0"/>
        <v>0</v>
      </c>
      <c r="G11" s="110" t="s">
        <v>235</v>
      </c>
      <c r="H11" s="110" t="s">
        <v>235</v>
      </c>
      <c r="I11" s="110" t="s">
        <v>235</v>
      </c>
      <c r="J11" s="110" t="s">
        <v>235</v>
      </c>
    </row>
    <row r="12" spans="1:10" ht="45" customHeight="1">
      <c r="A12" s="9" t="s">
        <v>417</v>
      </c>
      <c r="B12" s="7">
        <v>2012</v>
      </c>
      <c r="C12" s="110" t="s">
        <v>235</v>
      </c>
      <c r="D12" s="110" t="s">
        <v>235</v>
      </c>
      <c r="E12" s="110" t="s">
        <v>235</v>
      </c>
      <c r="F12" s="115">
        <f t="shared" si="0"/>
        <v>0</v>
      </c>
      <c r="G12" s="110" t="s">
        <v>235</v>
      </c>
      <c r="H12" s="110" t="s">
        <v>235</v>
      </c>
      <c r="I12" s="110" t="s">
        <v>235</v>
      </c>
      <c r="J12" s="110" t="s">
        <v>235</v>
      </c>
    </row>
    <row r="13" spans="1:10" ht="24.95" customHeight="1">
      <c r="A13" s="9" t="s">
        <v>139</v>
      </c>
      <c r="B13" s="7" t="s">
        <v>171</v>
      </c>
      <c r="C13" s="110" t="s">
        <v>235</v>
      </c>
      <c r="D13" s="110" t="s">
        <v>235</v>
      </c>
      <c r="E13" s="110" t="s">
        <v>235</v>
      </c>
      <c r="F13" s="115">
        <f t="shared" si="0"/>
        <v>0</v>
      </c>
      <c r="G13" s="110" t="s">
        <v>235</v>
      </c>
      <c r="H13" s="110" t="s">
        <v>235</v>
      </c>
      <c r="I13" s="110" t="s">
        <v>235</v>
      </c>
      <c r="J13" s="110" t="s">
        <v>235</v>
      </c>
    </row>
    <row r="14" spans="1:10" ht="24.95" customHeight="1">
      <c r="A14" s="9" t="s">
        <v>152</v>
      </c>
      <c r="B14" s="7">
        <v>2020</v>
      </c>
      <c r="C14" s="110"/>
      <c r="D14" s="110"/>
      <c r="E14" s="110"/>
      <c r="F14" s="115">
        <f t="shared" si="0"/>
        <v>0</v>
      </c>
      <c r="G14" s="110"/>
      <c r="H14" s="110"/>
      <c r="I14" s="110"/>
      <c r="J14" s="110"/>
    </row>
    <row r="15" spans="1:10" s="52" customFormat="1" ht="24.95" customHeight="1">
      <c r="A15" s="51" t="s">
        <v>56</v>
      </c>
      <c r="B15" s="7">
        <v>2030</v>
      </c>
      <c r="C15" s="110" t="s">
        <v>235</v>
      </c>
      <c r="D15" s="110" t="s">
        <v>235</v>
      </c>
      <c r="E15" s="110" t="s">
        <v>235</v>
      </c>
      <c r="F15" s="115">
        <f t="shared" si="0"/>
        <v>0</v>
      </c>
      <c r="G15" s="110" t="s">
        <v>235</v>
      </c>
      <c r="H15" s="110" t="s">
        <v>235</v>
      </c>
      <c r="I15" s="110" t="s">
        <v>235</v>
      </c>
      <c r="J15" s="110" t="s">
        <v>235</v>
      </c>
    </row>
    <row r="16" spans="1:10" ht="24.95" customHeight="1">
      <c r="A16" s="51" t="s">
        <v>117</v>
      </c>
      <c r="B16" s="7">
        <v>2031</v>
      </c>
      <c r="C16" s="110" t="s">
        <v>235</v>
      </c>
      <c r="D16" s="110" t="s">
        <v>235</v>
      </c>
      <c r="E16" s="110" t="s">
        <v>235</v>
      </c>
      <c r="F16" s="115">
        <f t="shared" si="0"/>
        <v>0</v>
      </c>
      <c r="G16" s="110" t="s">
        <v>235</v>
      </c>
      <c r="H16" s="110" t="s">
        <v>235</v>
      </c>
      <c r="I16" s="110" t="s">
        <v>235</v>
      </c>
      <c r="J16" s="110" t="s">
        <v>235</v>
      </c>
    </row>
    <row r="17" spans="1:11" ht="24.95" customHeight="1">
      <c r="A17" s="51" t="s">
        <v>21</v>
      </c>
      <c r="B17" s="7">
        <v>2040</v>
      </c>
      <c r="C17" s="110" t="s">
        <v>235</v>
      </c>
      <c r="D17" s="110" t="s">
        <v>235</v>
      </c>
      <c r="E17" s="110" t="s">
        <v>235</v>
      </c>
      <c r="F17" s="115">
        <f t="shared" si="0"/>
        <v>0</v>
      </c>
      <c r="G17" s="110" t="s">
        <v>235</v>
      </c>
      <c r="H17" s="110" t="s">
        <v>235</v>
      </c>
      <c r="I17" s="110" t="s">
        <v>235</v>
      </c>
      <c r="J17" s="110" t="s">
        <v>235</v>
      </c>
    </row>
    <row r="18" spans="1:11" ht="24.95" customHeight="1">
      <c r="A18" s="51" t="s">
        <v>102</v>
      </c>
      <c r="B18" s="7">
        <v>2050</v>
      </c>
      <c r="C18" s="110" t="s">
        <v>235</v>
      </c>
      <c r="D18" s="110" t="s">
        <v>235</v>
      </c>
      <c r="E18" s="110" t="s">
        <v>235</v>
      </c>
      <c r="F18" s="115">
        <f t="shared" si="0"/>
        <v>0</v>
      </c>
      <c r="G18" s="110" t="s">
        <v>235</v>
      </c>
      <c r="H18" s="110" t="s">
        <v>235</v>
      </c>
      <c r="I18" s="110" t="s">
        <v>235</v>
      </c>
      <c r="J18" s="110" t="s">
        <v>235</v>
      </c>
    </row>
    <row r="19" spans="1:11" ht="24.95" customHeight="1">
      <c r="A19" s="51" t="s">
        <v>103</v>
      </c>
      <c r="B19" s="7">
        <v>2060</v>
      </c>
      <c r="C19" s="110"/>
      <c r="D19" s="110" t="s">
        <v>235</v>
      </c>
      <c r="E19" s="110" t="s">
        <v>235</v>
      </c>
      <c r="F19" s="115">
        <f t="shared" si="0"/>
        <v>0</v>
      </c>
      <c r="G19" s="110" t="s">
        <v>235</v>
      </c>
      <c r="H19" s="110" t="s">
        <v>235</v>
      </c>
      <c r="I19" s="110" t="s">
        <v>235</v>
      </c>
      <c r="J19" s="110" t="s">
        <v>235</v>
      </c>
    </row>
    <row r="20" spans="1:11" ht="45" customHeight="1">
      <c r="A20" s="51" t="s">
        <v>47</v>
      </c>
      <c r="B20" s="7">
        <v>2070</v>
      </c>
      <c r="C20" s="141">
        <f t="shared" ref="C20:J20" si="1">SUM(C8:C10,C14,C15,C17:C19)</f>
        <v>0</v>
      </c>
      <c r="D20" s="141">
        <f t="shared" si="1"/>
        <v>383</v>
      </c>
      <c r="E20" s="141">
        <f t="shared" si="1"/>
        <v>384</v>
      </c>
      <c r="F20" s="141">
        <f t="shared" si="1"/>
        <v>300.00000000000023</v>
      </c>
      <c r="G20" s="141">
        <f t="shared" si="1"/>
        <v>235.09999999999991</v>
      </c>
      <c r="H20" s="141">
        <f t="shared" si="1"/>
        <v>10.400000000000006</v>
      </c>
      <c r="I20" s="141">
        <f t="shared" si="1"/>
        <v>10.600000000000005</v>
      </c>
      <c r="J20" s="141">
        <f t="shared" si="1"/>
        <v>43.900000000000006</v>
      </c>
    </row>
    <row r="21" spans="1:11" ht="30" customHeight="1">
      <c r="A21" s="270" t="s">
        <v>320</v>
      </c>
      <c r="B21" s="270"/>
      <c r="C21" s="270"/>
      <c r="D21" s="270"/>
      <c r="E21" s="270"/>
      <c r="F21" s="270"/>
      <c r="G21" s="270"/>
      <c r="H21" s="270"/>
      <c r="I21" s="270"/>
      <c r="J21" s="270"/>
    </row>
    <row r="22" spans="1:11" ht="37.5" customHeight="1">
      <c r="A22" s="63" t="s">
        <v>313</v>
      </c>
      <c r="B22" s="134">
        <v>2110</v>
      </c>
      <c r="C22" s="140">
        <f>SUM(C23:C31)</f>
        <v>0</v>
      </c>
      <c r="D22" s="140">
        <f>SUM(D23:D31)</f>
        <v>250</v>
      </c>
      <c r="E22" s="140">
        <f>SUM(E23:E31)</f>
        <v>250</v>
      </c>
      <c r="F22" s="143">
        <f t="shared" si="0"/>
        <v>400.5</v>
      </c>
      <c r="G22" s="140">
        <f>SUM(G23:G31)</f>
        <v>91</v>
      </c>
      <c r="H22" s="140">
        <f>SUM(H23:H31)</f>
        <v>109.5</v>
      </c>
      <c r="I22" s="140">
        <f>SUM(I23:I31)</f>
        <v>109.5</v>
      </c>
      <c r="J22" s="140">
        <f>SUM(J23:J31)</f>
        <v>90.5</v>
      </c>
    </row>
    <row r="23" spans="1:11" ht="20.100000000000001" customHeight="1">
      <c r="A23" s="9" t="s">
        <v>288</v>
      </c>
      <c r="B23" s="7">
        <v>2111</v>
      </c>
      <c r="C23" s="110"/>
      <c r="D23" s="110"/>
      <c r="E23" s="110"/>
      <c r="F23" s="143">
        <f t="shared" si="0"/>
        <v>0</v>
      </c>
      <c r="G23" s="110"/>
      <c r="H23" s="110"/>
      <c r="I23" s="110"/>
      <c r="J23" s="110"/>
    </row>
    <row r="24" spans="1:11" ht="37.5">
      <c r="A24" s="9" t="s">
        <v>336</v>
      </c>
      <c r="B24" s="7">
        <v>2112</v>
      </c>
      <c r="C24" s="110"/>
      <c r="D24" s="110">
        <v>0</v>
      </c>
      <c r="E24" s="110">
        <v>0</v>
      </c>
      <c r="F24" s="143">
        <f t="shared" si="0"/>
        <v>0</v>
      </c>
      <c r="G24" s="110">
        <v>0</v>
      </c>
      <c r="H24" s="110"/>
      <c r="I24" s="110"/>
      <c r="J24" s="110"/>
    </row>
    <row r="25" spans="1:11" s="52" customFormat="1" ht="42.75" customHeight="1">
      <c r="A25" s="51" t="s">
        <v>337</v>
      </c>
      <c r="B25" s="56">
        <v>2113</v>
      </c>
      <c r="C25" s="110" t="s">
        <v>235</v>
      </c>
      <c r="D25" s="110" t="s">
        <v>235</v>
      </c>
      <c r="E25" s="110" t="s">
        <v>235</v>
      </c>
      <c r="F25" s="143">
        <f t="shared" si="0"/>
        <v>0</v>
      </c>
      <c r="G25" s="110" t="s">
        <v>235</v>
      </c>
      <c r="H25" s="110" t="s">
        <v>235</v>
      </c>
      <c r="I25" s="110" t="s">
        <v>235</v>
      </c>
      <c r="J25" s="110" t="s">
        <v>235</v>
      </c>
    </row>
    <row r="26" spans="1:11" ht="20.100000000000001" customHeight="1">
      <c r="A26" s="51" t="s">
        <v>75</v>
      </c>
      <c r="B26" s="56">
        <v>2114</v>
      </c>
      <c r="C26" s="110"/>
      <c r="D26" s="110"/>
      <c r="E26" s="110"/>
      <c r="F26" s="143">
        <f t="shared" si="0"/>
        <v>0</v>
      </c>
      <c r="G26" s="110"/>
      <c r="H26" s="110"/>
      <c r="I26" s="110"/>
      <c r="J26" s="110"/>
    </row>
    <row r="27" spans="1:11" ht="42.75" customHeight="1">
      <c r="A27" s="51" t="s">
        <v>317</v>
      </c>
      <c r="B27" s="56">
        <v>2115</v>
      </c>
      <c r="C27" s="110"/>
      <c r="D27" s="110"/>
      <c r="E27" s="110"/>
      <c r="F27" s="143">
        <f t="shared" si="0"/>
        <v>0</v>
      </c>
      <c r="G27" s="110"/>
      <c r="H27" s="110"/>
      <c r="I27" s="110"/>
      <c r="J27" s="110"/>
    </row>
    <row r="28" spans="1:11">
      <c r="A28" s="51" t="s">
        <v>94</v>
      </c>
      <c r="B28" s="56">
        <v>2116</v>
      </c>
      <c r="C28" s="110"/>
      <c r="D28" s="110"/>
      <c r="E28" s="110"/>
      <c r="F28" s="143">
        <f t="shared" si="0"/>
        <v>0</v>
      </c>
      <c r="G28" s="110"/>
      <c r="H28" s="110"/>
      <c r="I28" s="110"/>
      <c r="J28" s="110"/>
    </row>
    <row r="29" spans="1:11">
      <c r="A29" s="51" t="s">
        <v>338</v>
      </c>
      <c r="B29" s="56">
        <v>2117</v>
      </c>
      <c r="C29" s="110"/>
      <c r="D29" s="110"/>
      <c r="E29" s="110"/>
      <c r="F29" s="143">
        <f t="shared" si="0"/>
        <v>0</v>
      </c>
      <c r="G29" s="110"/>
      <c r="H29" s="110"/>
      <c r="I29" s="110"/>
      <c r="J29" s="110"/>
    </row>
    <row r="30" spans="1:11">
      <c r="A30" s="51" t="s">
        <v>465</v>
      </c>
      <c r="B30" s="56">
        <v>2118</v>
      </c>
      <c r="C30" s="110"/>
      <c r="D30" s="110">
        <v>250</v>
      </c>
      <c r="E30" s="110">
        <v>250</v>
      </c>
      <c r="F30" s="143">
        <f t="shared" si="0"/>
        <v>400.5</v>
      </c>
      <c r="G30" s="110">
        <v>91</v>
      </c>
      <c r="H30" s="110">
        <v>109.5</v>
      </c>
      <c r="I30" s="110">
        <v>109.5</v>
      </c>
      <c r="J30" s="110">
        <v>90.5</v>
      </c>
    </row>
    <row r="31" spans="1:11" s="54" customFormat="1">
      <c r="A31" s="51" t="s">
        <v>321</v>
      </c>
      <c r="B31" s="56">
        <v>2119</v>
      </c>
      <c r="C31" s="135"/>
      <c r="D31" s="135"/>
      <c r="E31" s="135"/>
      <c r="F31" s="143">
        <f t="shared" si="0"/>
        <v>0</v>
      </c>
      <c r="G31" s="135"/>
      <c r="H31" s="135"/>
      <c r="I31" s="135"/>
      <c r="J31" s="135"/>
      <c r="K31" s="50"/>
    </row>
    <row r="32" spans="1:11" s="54" customFormat="1" ht="37.5">
      <c r="A32" s="63" t="s">
        <v>322</v>
      </c>
      <c r="B32" s="130">
        <v>2120</v>
      </c>
      <c r="C32" s="140">
        <f>SUM(C33:C36)</f>
        <v>0</v>
      </c>
      <c r="D32" s="140">
        <f>SUM(D33:D36)</f>
        <v>1015</v>
      </c>
      <c r="E32" s="140">
        <f>SUM(E33:E36)</f>
        <v>1015</v>
      </c>
      <c r="F32" s="143">
        <f t="shared" si="0"/>
        <v>1206</v>
      </c>
      <c r="G32" s="140">
        <f>G33+G34+G35+G36</f>
        <v>276.10000000000002</v>
      </c>
      <c r="H32" s="140">
        <f>H33+H34+H35+H36</f>
        <v>328.4</v>
      </c>
      <c r="I32" s="140">
        <f>I33+I34+I35+I36</f>
        <v>328.4</v>
      </c>
      <c r="J32" s="140">
        <f>J33+J34+J35+J36</f>
        <v>273.10000000000002</v>
      </c>
      <c r="K32" s="50"/>
    </row>
    <row r="33" spans="1:11" s="54" customFormat="1" ht="20.100000000000001" customHeight="1">
      <c r="A33" s="51" t="s">
        <v>74</v>
      </c>
      <c r="B33" s="56">
        <v>2121</v>
      </c>
      <c r="C33" s="160"/>
      <c r="D33" s="160">
        <v>1015</v>
      </c>
      <c r="E33" s="160">
        <v>1015</v>
      </c>
      <c r="F33" s="143">
        <f t="shared" si="0"/>
        <v>1203</v>
      </c>
      <c r="G33" s="110">
        <v>273.10000000000002</v>
      </c>
      <c r="H33" s="110">
        <v>328.4</v>
      </c>
      <c r="I33" s="110">
        <v>328.4</v>
      </c>
      <c r="J33" s="110">
        <v>273.10000000000002</v>
      </c>
      <c r="K33" s="50"/>
    </row>
    <row r="34" spans="1:11" s="54" customFormat="1" ht="20.100000000000001" customHeight="1">
      <c r="A34" s="51" t="s">
        <v>327</v>
      </c>
      <c r="B34" s="56">
        <v>2122</v>
      </c>
      <c r="C34" s="160"/>
      <c r="D34" s="160"/>
      <c r="E34" s="160"/>
      <c r="F34" s="143">
        <f t="shared" si="0"/>
        <v>3</v>
      </c>
      <c r="G34" s="110">
        <v>3</v>
      </c>
      <c r="H34" s="110"/>
      <c r="I34" s="110"/>
      <c r="J34" s="110"/>
      <c r="K34" s="50"/>
    </row>
    <row r="35" spans="1:11" s="54" customFormat="1" ht="20.100000000000001" customHeight="1">
      <c r="A35" s="51" t="s">
        <v>328</v>
      </c>
      <c r="B35" s="56">
        <v>2123</v>
      </c>
      <c r="C35" s="110"/>
      <c r="D35" s="110"/>
      <c r="E35" s="110"/>
      <c r="F35" s="143">
        <f t="shared" si="0"/>
        <v>0</v>
      </c>
      <c r="G35" s="110"/>
      <c r="H35" s="110"/>
      <c r="I35" s="110"/>
      <c r="J35" s="110"/>
      <c r="K35" s="50"/>
    </row>
    <row r="36" spans="1:11" s="54" customFormat="1" ht="20.100000000000001" customHeight="1">
      <c r="A36" s="51" t="s">
        <v>321</v>
      </c>
      <c r="B36" s="56"/>
      <c r="C36" s="110"/>
      <c r="D36" s="110"/>
      <c r="E36" s="110"/>
      <c r="F36" s="143">
        <f>SUM(G36:J36)</f>
        <v>0</v>
      </c>
      <c r="G36" s="110"/>
      <c r="H36" s="110"/>
      <c r="I36" s="110"/>
      <c r="J36" s="110"/>
      <c r="K36" s="50"/>
    </row>
    <row r="37" spans="1:11" s="54" customFormat="1" ht="37.5">
      <c r="A37" s="63" t="s">
        <v>316</v>
      </c>
      <c r="B37" s="130">
        <v>2130</v>
      </c>
      <c r="C37" s="140">
        <f>SUM(C38:C41)</f>
        <v>0</v>
      </c>
      <c r="D37" s="140">
        <f>SUM(D38:D41)</f>
        <v>1652</v>
      </c>
      <c r="E37" s="140">
        <f>SUM(E38:E41)</f>
        <v>1652</v>
      </c>
      <c r="F37" s="143">
        <f t="shared" si="0"/>
        <v>2102.4</v>
      </c>
      <c r="G37" s="140">
        <f>SUM(G38:G41)</f>
        <v>484.3</v>
      </c>
      <c r="H37" s="140">
        <f>SUM(H38:H41)</f>
        <v>571.4</v>
      </c>
      <c r="I37" s="140">
        <f>SUM(I38:I41)</f>
        <v>571.4</v>
      </c>
      <c r="J37" s="140">
        <f>SUM(J38:J41)</f>
        <v>475.3</v>
      </c>
      <c r="K37" s="50"/>
    </row>
    <row r="38" spans="1:11" ht="57" customHeight="1">
      <c r="A38" s="51" t="s">
        <v>416</v>
      </c>
      <c r="B38" s="56">
        <v>2131</v>
      </c>
      <c r="C38" s="110"/>
      <c r="D38" s="110"/>
      <c r="E38" s="110"/>
      <c r="F38" s="143">
        <f t="shared" si="0"/>
        <v>0</v>
      </c>
      <c r="G38" s="110"/>
      <c r="H38" s="110"/>
      <c r="I38" s="110"/>
      <c r="J38" s="110"/>
    </row>
    <row r="39" spans="1:11" ht="20.100000000000001" customHeight="1">
      <c r="A39" s="51" t="s">
        <v>323</v>
      </c>
      <c r="B39" s="56">
        <v>2132</v>
      </c>
      <c r="C39" s="110"/>
      <c r="D39" s="110"/>
      <c r="E39" s="110"/>
      <c r="F39" s="143">
        <f t="shared" si="0"/>
        <v>0</v>
      </c>
      <c r="G39" s="110"/>
      <c r="H39" s="110"/>
      <c r="I39" s="110"/>
      <c r="J39" s="110"/>
    </row>
    <row r="40" spans="1:11" ht="20.100000000000001" customHeight="1">
      <c r="A40" s="51" t="s">
        <v>324</v>
      </c>
      <c r="B40" s="56">
        <v>2133</v>
      </c>
      <c r="C40" s="110"/>
      <c r="D40" s="110">
        <v>1546</v>
      </c>
      <c r="E40" s="110">
        <v>1546</v>
      </c>
      <c r="F40" s="143">
        <f t="shared" si="0"/>
        <v>1969</v>
      </c>
      <c r="G40" s="110">
        <v>454</v>
      </c>
      <c r="H40" s="110">
        <v>535</v>
      </c>
      <c r="I40" s="110">
        <v>535</v>
      </c>
      <c r="J40" s="110">
        <v>445</v>
      </c>
    </row>
    <row r="41" spans="1:11" ht="20.100000000000001" customHeight="1">
      <c r="A41" s="51" t="s">
        <v>490</v>
      </c>
      <c r="B41" s="56">
        <v>2134</v>
      </c>
      <c r="C41" s="110"/>
      <c r="D41" s="110">
        <v>106</v>
      </c>
      <c r="E41" s="110">
        <v>106</v>
      </c>
      <c r="F41" s="143">
        <f t="shared" si="0"/>
        <v>133.4</v>
      </c>
      <c r="G41" s="110">
        <v>30.3</v>
      </c>
      <c r="H41" s="110">
        <v>36.4</v>
      </c>
      <c r="I41" s="110">
        <v>36.4</v>
      </c>
      <c r="J41" s="110">
        <v>30.3</v>
      </c>
    </row>
    <row r="42" spans="1:11" s="52" customFormat="1" ht="24.95" customHeight="1">
      <c r="A42" s="63" t="s">
        <v>325</v>
      </c>
      <c r="B42" s="130">
        <v>2140</v>
      </c>
      <c r="C42" s="140">
        <f>SUM(C43,C44)</f>
        <v>0</v>
      </c>
      <c r="D42" s="140">
        <f>SUM(D43,D44)</f>
        <v>0</v>
      </c>
      <c r="E42" s="140">
        <f>SUM(E43,E44)</f>
        <v>0</v>
      </c>
      <c r="F42" s="143">
        <f t="shared" si="0"/>
        <v>0</v>
      </c>
      <c r="G42" s="140">
        <f>SUM(G43,G44)</f>
        <v>0</v>
      </c>
      <c r="H42" s="140">
        <f>SUM(H43,H44)</f>
        <v>0</v>
      </c>
      <c r="I42" s="140">
        <f>SUM(I43,I44)</f>
        <v>0</v>
      </c>
      <c r="J42" s="140">
        <f>SUM(J43,J44)</f>
        <v>0</v>
      </c>
    </row>
    <row r="43" spans="1:11" ht="42.75" customHeight="1">
      <c r="A43" s="51" t="s">
        <v>285</v>
      </c>
      <c r="B43" s="56">
        <v>2141</v>
      </c>
      <c r="C43" s="110"/>
      <c r="D43" s="110"/>
      <c r="E43" s="110"/>
      <c r="F43" s="143">
        <f t="shared" si="0"/>
        <v>0</v>
      </c>
      <c r="G43" s="110"/>
      <c r="H43" s="110"/>
      <c r="I43" s="110"/>
      <c r="J43" s="110"/>
    </row>
    <row r="44" spans="1:11" ht="20.100000000000001" customHeight="1">
      <c r="A44" s="51" t="s">
        <v>326</v>
      </c>
      <c r="B44" s="56">
        <v>2142</v>
      </c>
      <c r="C44" s="110"/>
      <c r="D44" s="110"/>
      <c r="E44" s="110"/>
      <c r="F44" s="143">
        <f t="shared" si="0"/>
        <v>0</v>
      </c>
      <c r="G44" s="110"/>
      <c r="H44" s="110"/>
      <c r="I44" s="110"/>
      <c r="J44" s="110"/>
    </row>
    <row r="45" spans="1:11" s="52" customFormat="1" ht="30" customHeight="1">
      <c r="A45" s="63" t="s">
        <v>315</v>
      </c>
      <c r="B45" s="130">
        <v>2200</v>
      </c>
      <c r="C45" s="140">
        <f>SUM(C22,C32,C37,C42)</f>
        <v>0</v>
      </c>
      <c r="D45" s="140">
        <f>SUM(D22,D32,D37,D42)</f>
        <v>2917</v>
      </c>
      <c r="E45" s="140">
        <f>SUM(E22,E32,E37,E42)</f>
        <v>2917</v>
      </c>
      <c r="F45" s="143">
        <f t="shared" si="0"/>
        <v>3708.9</v>
      </c>
      <c r="G45" s="140">
        <f>SUM(G22,G32,G37,G42)</f>
        <v>851.40000000000009</v>
      </c>
      <c r="H45" s="140">
        <f>SUM(H22,H32,H37,H42)</f>
        <v>1009.3</v>
      </c>
      <c r="I45" s="140">
        <f>SUM(I22,I32,I37,I42)</f>
        <v>1009.3</v>
      </c>
      <c r="J45" s="140">
        <f>SUM(J22,J32,J37,J42)</f>
        <v>838.90000000000009</v>
      </c>
      <c r="K45" s="50"/>
    </row>
    <row r="46" spans="1:11" s="52" customFormat="1" ht="20.100000000000001" customHeight="1">
      <c r="A46" s="76"/>
      <c r="B46" s="53"/>
      <c r="C46" s="74"/>
      <c r="D46" s="75"/>
      <c r="E46" s="75"/>
      <c r="F46" s="74"/>
      <c r="G46" s="75"/>
      <c r="H46" s="75"/>
      <c r="I46" s="75"/>
      <c r="J46" s="75"/>
    </row>
    <row r="47" spans="1:11" s="3" customFormat="1" ht="20.100000000000001" customHeight="1">
      <c r="A47" s="62" t="s">
        <v>461</v>
      </c>
      <c r="B47" s="1"/>
      <c r="C47" s="265" t="s">
        <v>95</v>
      </c>
      <c r="D47" s="271"/>
      <c r="E47" s="271"/>
      <c r="F47" s="271"/>
      <c r="G47" s="15"/>
      <c r="H47" s="272" t="s">
        <v>483</v>
      </c>
      <c r="I47" s="272"/>
      <c r="J47" s="272"/>
    </row>
    <row r="48" spans="1:11" s="2" customFormat="1" ht="20.100000000000001" customHeight="1">
      <c r="A48" s="79" t="s">
        <v>210</v>
      </c>
      <c r="B48" s="3"/>
      <c r="C48" s="259" t="s">
        <v>209</v>
      </c>
      <c r="D48" s="259"/>
      <c r="E48" s="259"/>
      <c r="F48" s="259"/>
      <c r="G48" s="29"/>
      <c r="H48" s="260" t="s">
        <v>91</v>
      </c>
      <c r="I48" s="260"/>
      <c r="J48" s="260"/>
    </row>
    <row r="49" spans="1:12" s="53" customFormat="1">
      <c r="A49" s="66"/>
      <c r="F49" s="50"/>
      <c r="G49" s="50"/>
      <c r="H49" s="50"/>
      <c r="I49" s="50"/>
      <c r="J49" s="50"/>
      <c r="K49" s="50"/>
      <c r="L49" s="50"/>
    </row>
    <row r="50" spans="1:12" s="53" customFormat="1">
      <c r="A50" s="66"/>
      <c r="F50" s="50"/>
      <c r="G50" s="50"/>
      <c r="H50" s="50"/>
      <c r="I50" s="50"/>
      <c r="J50" s="50"/>
      <c r="K50" s="50"/>
      <c r="L50" s="50"/>
    </row>
    <row r="51" spans="1:12" s="53" customFormat="1">
      <c r="A51" s="66"/>
      <c r="F51" s="50"/>
      <c r="G51" s="50"/>
      <c r="H51" s="50"/>
      <c r="I51" s="50"/>
      <c r="J51" s="50"/>
      <c r="K51" s="50"/>
      <c r="L51" s="50"/>
    </row>
    <row r="52" spans="1:12" s="53" customFormat="1">
      <c r="A52" s="66"/>
      <c r="F52" s="50"/>
      <c r="G52" s="50"/>
      <c r="H52" s="50"/>
      <c r="I52" s="50"/>
      <c r="J52" s="50"/>
      <c r="K52" s="50"/>
      <c r="L52" s="50"/>
    </row>
    <row r="53" spans="1:12" s="53" customFormat="1">
      <c r="A53" s="66"/>
      <c r="F53" s="50"/>
      <c r="G53" s="50"/>
      <c r="H53" s="50"/>
      <c r="I53" s="50"/>
      <c r="J53" s="50"/>
      <c r="K53" s="50"/>
      <c r="L53" s="50"/>
    </row>
    <row r="54" spans="1:12" s="53" customFormat="1">
      <c r="A54" s="66"/>
      <c r="F54" s="50"/>
      <c r="G54" s="50"/>
      <c r="H54" s="50"/>
      <c r="I54" s="50"/>
      <c r="J54" s="50"/>
      <c r="K54" s="50"/>
      <c r="L54" s="50"/>
    </row>
    <row r="55" spans="1:12" s="53" customFormat="1">
      <c r="A55" s="66"/>
      <c r="F55" s="50"/>
      <c r="G55" s="50"/>
      <c r="H55" s="50"/>
      <c r="I55" s="50"/>
      <c r="J55" s="50"/>
      <c r="K55" s="50"/>
      <c r="L55" s="50"/>
    </row>
    <row r="56" spans="1:12" s="53" customFormat="1">
      <c r="A56" s="66"/>
      <c r="F56" s="50"/>
      <c r="G56" s="50"/>
      <c r="H56" s="50"/>
      <c r="I56" s="50"/>
      <c r="J56" s="50"/>
      <c r="K56" s="50"/>
      <c r="L56" s="50"/>
    </row>
    <row r="57" spans="1:12" s="53" customFormat="1">
      <c r="A57" s="66"/>
      <c r="F57" s="50"/>
      <c r="G57" s="50"/>
      <c r="H57" s="50"/>
      <c r="I57" s="50"/>
      <c r="J57" s="50"/>
      <c r="K57" s="50"/>
      <c r="L57" s="50"/>
    </row>
    <row r="58" spans="1:12" s="53" customFormat="1">
      <c r="A58" s="66"/>
      <c r="F58" s="50"/>
      <c r="G58" s="50"/>
      <c r="H58" s="50"/>
      <c r="I58" s="50"/>
      <c r="J58" s="50"/>
      <c r="K58" s="50"/>
      <c r="L58" s="50"/>
    </row>
    <row r="59" spans="1:12" s="53" customFormat="1">
      <c r="A59" s="66"/>
      <c r="F59" s="50"/>
      <c r="G59" s="50"/>
      <c r="H59" s="50"/>
      <c r="I59" s="50"/>
      <c r="J59" s="50"/>
      <c r="K59" s="50"/>
      <c r="L59" s="50"/>
    </row>
    <row r="60" spans="1:12" s="53" customFormat="1">
      <c r="A60" s="66"/>
      <c r="F60" s="50"/>
      <c r="G60" s="50"/>
      <c r="H60" s="50"/>
      <c r="I60" s="50"/>
      <c r="J60" s="50"/>
      <c r="K60" s="50"/>
      <c r="L60" s="50"/>
    </row>
    <row r="61" spans="1:12" s="53" customFormat="1">
      <c r="A61" s="66"/>
      <c r="F61" s="50"/>
      <c r="G61" s="50"/>
      <c r="H61" s="50"/>
      <c r="I61" s="50"/>
      <c r="J61" s="50"/>
      <c r="K61" s="50"/>
      <c r="L61" s="50"/>
    </row>
    <row r="62" spans="1:12" s="53" customFormat="1">
      <c r="A62" s="66"/>
      <c r="F62" s="50"/>
      <c r="G62" s="50"/>
      <c r="H62" s="50"/>
      <c r="I62" s="50"/>
      <c r="J62" s="50"/>
      <c r="K62" s="50"/>
      <c r="L62" s="50"/>
    </row>
    <row r="63" spans="1:12" s="53" customFormat="1">
      <c r="A63" s="66"/>
      <c r="F63" s="50"/>
      <c r="G63" s="50"/>
      <c r="H63" s="50"/>
      <c r="I63" s="50"/>
      <c r="J63" s="50"/>
      <c r="K63" s="50"/>
      <c r="L63" s="50"/>
    </row>
    <row r="64" spans="1:12" s="53" customFormat="1">
      <c r="A64" s="66"/>
      <c r="F64" s="50"/>
      <c r="G64" s="50"/>
      <c r="H64" s="50"/>
      <c r="I64" s="50"/>
      <c r="J64" s="50"/>
      <c r="K64" s="50"/>
      <c r="L64" s="50"/>
    </row>
    <row r="65" spans="1:12" s="53" customFormat="1">
      <c r="A65" s="66"/>
      <c r="F65" s="50"/>
      <c r="G65" s="50"/>
      <c r="H65" s="50"/>
      <c r="I65" s="50"/>
      <c r="J65" s="50"/>
      <c r="K65" s="50"/>
      <c r="L65" s="50"/>
    </row>
    <row r="66" spans="1:12" s="53" customFormat="1">
      <c r="A66" s="66"/>
      <c r="F66" s="50"/>
      <c r="G66" s="50"/>
      <c r="H66" s="50"/>
      <c r="I66" s="50"/>
      <c r="J66" s="50"/>
      <c r="K66" s="50"/>
      <c r="L66" s="50"/>
    </row>
    <row r="67" spans="1:12" s="53" customFormat="1">
      <c r="A67" s="66"/>
      <c r="F67" s="50"/>
      <c r="G67" s="50"/>
      <c r="H67" s="50"/>
      <c r="I67" s="50"/>
      <c r="J67" s="50"/>
      <c r="K67" s="50"/>
      <c r="L67" s="50"/>
    </row>
    <row r="68" spans="1:12" s="53" customFormat="1">
      <c r="A68" s="66"/>
      <c r="F68" s="50"/>
      <c r="G68" s="50"/>
      <c r="H68" s="50"/>
      <c r="I68" s="50"/>
      <c r="J68" s="50"/>
      <c r="K68" s="50"/>
      <c r="L68" s="50"/>
    </row>
    <row r="69" spans="1:12" s="53" customFormat="1">
      <c r="A69" s="66"/>
      <c r="F69" s="50"/>
      <c r="G69" s="50"/>
      <c r="H69" s="50"/>
      <c r="I69" s="50"/>
      <c r="J69" s="50"/>
      <c r="K69" s="50"/>
      <c r="L69" s="50"/>
    </row>
    <row r="70" spans="1:12" s="53" customFormat="1">
      <c r="A70" s="66"/>
      <c r="F70" s="50"/>
      <c r="G70" s="50"/>
      <c r="H70" s="50"/>
      <c r="I70" s="50"/>
      <c r="J70" s="50"/>
      <c r="K70" s="50"/>
      <c r="L70" s="50"/>
    </row>
    <row r="71" spans="1:12" s="53" customFormat="1">
      <c r="A71" s="66"/>
      <c r="F71" s="50"/>
      <c r="G71" s="50"/>
      <c r="H71" s="50"/>
      <c r="I71" s="50"/>
      <c r="J71" s="50"/>
      <c r="K71" s="50"/>
      <c r="L71" s="50"/>
    </row>
    <row r="72" spans="1:12" s="53" customFormat="1">
      <c r="A72" s="66"/>
      <c r="F72" s="50"/>
      <c r="G72" s="50"/>
      <c r="H72" s="50"/>
      <c r="I72" s="50"/>
      <c r="J72" s="50"/>
      <c r="K72" s="50"/>
      <c r="L72" s="50"/>
    </row>
    <row r="73" spans="1:12" s="53" customFormat="1">
      <c r="A73" s="66"/>
      <c r="F73" s="50"/>
      <c r="G73" s="50"/>
      <c r="H73" s="50"/>
      <c r="I73" s="50"/>
      <c r="J73" s="50"/>
      <c r="K73" s="50"/>
      <c r="L73" s="50"/>
    </row>
    <row r="74" spans="1:12" s="53" customFormat="1">
      <c r="A74" s="66"/>
      <c r="F74" s="50"/>
      <c r="G74" s="50"/>
      <c r="H74" s="50"/>
      <c r="I74" s="50"/>
      <c r="J74" s="50"/>
      <c r="K74" s="50"/>
      <c r="L74" s="50"/>
    </row>
    <row r="75" spans="1:12" s="53" customFormat="1">
      <c r="A75" s="66"/>
      <c r="F75" s="50"/>
      <c r="G75" s="50"/>
      <c r="H75" s="50"/>
      <c r="I75" s="50"/>
      <c r="J75" s="50"/>
      <c r="K75" s="50"/>
      <c r="L75" s="50"/>
    </row>
    <row r="76" spans="1:12" s="53" customFormat="1">
      <c r="A76" s="66"/>
      <c r="F76" s="50"/>
      <c r="G76" s="50"/>
      <c r="H76" s="50"/>
      <c r="I76" s="50"/>
      <c r="J76" s="50"/>
      <c r="K76" s="50"/>
      <c r="L76" s="50"/>
    </row>
    <row r="77" spans="1:12" s="53" customFormat="1">
      <c r="A77" s="66"/>
      <c r="F77" s="50"/>
      <c r="G77" s="50"/>
      <c r="H77" s="50"/>
      <c r="I77" s="50"/>
      <c r="J77" s="50"/>
      <c r="K77" s="50"/>
      <c r="L77" s="50"/>
    </row>
    <row r="78" spans="1:12" s="53" customFormat="1">
      <c r="A78" s="66"/>
      <c r="F78" s="50"/>
      <c r="G78" s="50"/>
      <c r="H78" s="50"/>
      <c r="I78" s="50"/>
      <c r="J78" s="50"/>
      <c r="K78" s="50"/>
      <c r="L78" s="50"/>
    </row>
    <row r="79" spans="1:12" s="53" customFormat="1">
      <c r="A79" s="66"/>
      <c r="F79" s="50"/>
      <c r="G79" s="50"/>
      <c r="H79" s="50"/>
      <c r="I79" s="50"/>
      <c r="J79" s="50"/>
      <c r="K79" s="50"/>
      <c r="L79" s="50"/>
    </row>
    <row r="80" spans="1:12" s="53" customFormat="1">
      <c r="A80" s="66"/>
      <c r="F80" s="50"/>
      <c r="G80" s="50"/>
      <c r="H80" s="50"/>
      <c r="I80" s="50"/>
      <c r="J80" s="50"/>
      <c r="K80" s="50"/>
      <c r="L80" s="50"/>
    </row>
    <row r="81" spans="1:12" s="53" customFormat="1">
      <c r="A81" s="66"/>
      <c r="F81" s="50"/>
      <c r="G81" s="50"/>
      <c r="H81" s="50"/>
      <c r="I81" s="50"/>
      <c r="J81" s="50"/>
      <c r="K81" s="50"/>
      <c r="L81" s="50"/>
    </row>
    <row r="82" spans="1:12" s="53" customFormat="1">
      <c r="A82" s="66"/>
      <c r="F82" s="50"/>
      <c r="G82" s="50"/>
      <c r="H82" s="50"/>
      <c r="I82" s="50"/>
      <c r="J82" s="50"/>
      <c r="K82" s="50"/>
      <c r="L82" s="50"/>
    </row>
    <row r="83" spans="1:12" s="53" customFormat="1">
      <c r="A83" s="66"/>
      <c r="F83" s="50"/>
      <c r="G83" s="50"/>
      <c r="H83" s="50"/>
      <c r="I83" s="50"/>
      <c r="J83" s="50"/>
      <c r="K83" s="50"/>
      <c r="L83" s="50"/>
    </row>
    <row r="84" spans="1:12" s="53" customFormat="1">
      <c r="A84" s="66"/>
      <c r="F84" s="50"/>
      <c r="G84" s="50"/>
      <c r="H84" s="50"/>
      <c r="I84" s="50"/>
      <c r="J84" s="50"/>
      <c r="K84" s="50"/>
      <c r="L84" s="50"/>
    </row>
    <row r="85" spans="1:12" s="53" customFormat="1">
      <c r="A85" s="66"/>
      <c r="F85" s="50"/>
      <c r="G85" s="50"/>
      <c r="H85" s="50"/>
      <c r="I85" s="50"/>
      <c r="J85" s="50"/>
      <c r="K85" s="50"/>
      <c r="L85" s="50"/>
    </row>
    <row r="86" spans="1:12" s="53" customFormat="1">
      <c r="A86" s="66"/>
      <c r="F86" s="50"/>
      <c r="G86" s="50"/>
      <c r="H86" s="50"/>
      <c r="I86" s="50"/>
      <c r="J86" s="50"/>
      <c r="K86" s="50"/>
      <c r="L86" s="50"/>
    </row>
    <row r="87" spans="1:12" s="53" customFormat="1">
      <c r="A87" s="66"/>
      <c r="F87" s="50"/>
      <c r="G87" s="50"/>
      <c r="H87" s="50"/>
      <c r="I87" s="50"/>
      <c r="J87" s="50"/>
      <c r="K87" s="50"/>
      <c r="L87" s="50"/>
    </row>
    <row r="88" spans="1:12" s="53" customFormat="1">
      <c r="A88" s="66"/>
      <c r="F88" s="50"/>
      <c r="G88" s="50"/>
      <c r="H88" s="50"/>
      <c r="I88" s="50"/>
      <c r="J88" s="50"/>
      <c r="K88" s="50"/>
      <c r="L88" s="50"/>
    </row>
    <row r="89" spans="1:12" s="53" customFormat="1">
      <c r="A89" s="66"/>
      <c r="F89" s="50"/>
      <c r="G89" s="50"/>
      <c r="H89" s="50"/>
      <c r="I89" s="50"/>
      <c r="J89" s="50"/>
      <c r="K89" s="50"/>
      <c r="L89" s="50"/>
    </row>
    <row r="90" spans="1:12" s="53" customFormat="1">
      <c r="A90" s="66"/>
      <c r="F90" s="50"/>
      <c r="G90" s="50"/>
      <c r="H90" s="50"/>
      <c r="I90" s="50"/>
      <c r="J90" s="50"/>
      <c r="K90" s="50"/>
      <c r="L90" s="50"/>
    </row>
    <row r="91" spans="1:12" s="53" customFormat="1">
      <c r="A91" s="66"/>
      <c r="F91" s="50"/>
      <c r="G91" s="50"/>
      <c r="H91" s="50"/>
      <c r="I91" s="50"/>
      <c r="J91" s="50"/>
      <c r="K91" s="50"/>
      <c r="L91" s="50"/>
    </row>
    <row r="92" spans="1:12" s="53" customFormat="1">
      <c r="A92" s="66"/>
      <c r="F92" s="50"/>
      <c r="G92" s="50"/>
      <c r="H92" s="50"/>
      <c r="I92" s="50"/>
      <c r="J92" s="50"/>
      <c r="K92" s="50"/>
      <c r="L92" s="50"/>
    </row>
    <row r="93" spans="1:12" s="53" customFormat="1">
      <c r="A93" s="66"/>
      <c r="F93" s="50"/>
      <c r="G93" s="50"/>
      <c r="H93" s="50"/>
      <c r="I93" s="50"/>
      <c r="J93" s="50"/>
      <c r="K93" s="50"/>
      <c r="L93" s="50"/>
    </row>
    <row r="94" spans="1:12" s="53" customFormat="1">
      <c r="A94" s="66"/>
      <c r="F94" s="50"/>
      <c r="G94" s="50"/>
      <c r="H94" s="50"/>
      <c r="I94" s="50"/>
      <c r="J94" s="50"/>
      <c r="K94" s="50"/>
      <c r="L94" s="50"/>
    </row>
    <row r="95" spans="1:12" s="53" customFormat="1">
      <c r="A95" s="66"/>
      <c r="F95" s="50"/>
      <c r="G95" s="50"/>
      <c r="H95" s="50"/>
      <c r="I95" s="50"/>
      <c r="J95" s="50"/>
      <c r="K95" s="50"/>
      <c r="L95" s="50"/>
    </row>
    <row r="96" spans="1:12" s="53" customFormat="1">
      <c r="A96" s="66"/>
      <c r="F96" s="50"/>
      <c r="G96" s="50"/>
      <c r="H96" s="50"/>
      <c r="I96" s="50"/>
      <c r="J96" s="50"/>
      <c r="K96" s="50"/>
      <c r="L96" s="50"/>
    </row>
    <row r="97" spans="1:12" s="53" customFormat="1">
      <c r="A97" s="66"/>
      <c r="F97" s="50"/>
      <c r="G97" s="50"/>
      <c r="H97" s="50"/>
      <c r="I97" s="50"/>
      <c r="J97" s="50"/>
      <c r="K97" s="50"/>
      <c r="L97" s="50"/>
    </row>
    <row r="98" spans="1:12" s="53" customFormat="1">
      <c r="A98" s="66"/>
      <c r="F98" s="50"/>
      <c r="G98" s="50"/>
      <c r="H98" s="50"/>
      <c r="I98" s="50"/>
      <c r="J98" s="50"/>
      <c r="K98" s="50"/>
      <c r="L98" s="50"/>
    </row>
    <row r="99" spans="1:12" s="53" customFormat="1">
      <c r="A99" s="66"/>
      <c r="F99" s="50"/>
      <c r="G99" s="50"/>
      <c r="H99" s="50"/>
      <c r="I99" s="50"/>
      <c r="J99" s="50"/>
      <c r="K99" s="50"/>
      <c r="L99" s="50"/>
    </row>
    <row r="100" spans="1:12" s="53" customFormat="1">
      <c r="A100" s="66"/>
      <c r="F100" s="50"/>
      <c r="G100" s="50"/>
      <c r="H100" s="50"/>
      <c r="I100" s="50"/>
      <c r="J100" s="50"/>
      <c r="K100" s="50"/>
      <c r="L100" s="50"/>
    </row>
    <row r="101" spans="1:12" s="53" customFormat="1">
      <c r="A101" s="66"/>
      <c r="F101" s="50"/>
      <c r="G101" s="50"/>
      <c r="H101" s="50"/>
      <c r="I101" s="50"/>
      <c r="J101" s="50"/>
      <c r="K101" s="50"/>
      <c r="L101" s="50"/>
    </row>
    <row r="102" spans="1:12" s="53" customFormat="1">
      <c r="A102" s="66"/>
      <c r="F102" s="50"/>
      <c r="G102" s="50"/>
      <c r="H102" s="50"/>
      <c r="I102" s="50"/>
      <c r="J102" s="50"/>
      <c r="K102" s="50"/>
      <c r="L102" s="50"/>
    </row>
    <row r="103" spans="1:12" s="53" customFormat="1">
      <c r="A103" s="66"/>
      <c r="F103" s="50"/>
      <c r="G103" s="50"/>
      <c r="H103" s="50"/>
      <c r="I103" s="50"/>
      <c r="J103" s="50"/>
      <c r="K103" s="50"/>
      <c r="L103" s="50"/>
    </row>
    <row r="104" spans="1:12" s="53" customFormat="1">
      <c r="A104" s="66"/>
      <c r="F104" s="50"/>
      <c r="G104" s="50"/>
      <c r="H104" s="50"/>
      <c r="I104" s="50"/>
      <c r="J104" s="50"/>
      <c r="K104" s="50"/>
      <c r="L104" s="50"/>
    </row>
    <row r="105" spans="1:12" s="53" customFormat="1">
      <c r="A105" s="66"/>
      <c r="F105" s="50"/>
      <c r="G105" s="50"/>
      <c r="H105" s="50"/>
      <c r="I105" s="50"/>
      <c r="J105" s="50"/>
      <c r="K105" s="50"/>
      <c r="L105" s="50"/>
    </row>
    <row r="106" spans="1:12" s="53" customFormat="1">
      <c r="A106" s="66"/>
      <c r="F106" s="50"/>
      <c r="G106" s="50"/>
      <c r="H106" s="50"/>
      <c r="I106" s="50"/>
      <c r="J106" s="50"/>
      <c r="K106" s="50"/>
      <c r="L106" s="50"/>
    </row>
    <row r="107" spans="1:12" s="53" customFormat="1">
      <c r="A107" s="66"/>
      <c r="F107" s="50"/>
      <c r="G107" s="50"/>
      <c r="H107" s="50"/>
      <c r="I107" s="50"/>
      <c r="J107" s="50"/>
      <c r="K107" s="50"/>
      <c r="L107" s="50"/>
    </row>
    <row r="108" spans="1:12" s="53" customFormat="1">
      <c r="A108" s="66"/>
      <c r="F108" s="50"/>
      <c r="G108" s="50"/>
      <c r="H108" s="50"/>
      <c r="I108" s="50"/>
      <c r="J108" s="50"/>
      <c r="K108" s="50"/>
      <c r="L108" s="50"/>
    </row>
    <row r="109" spans="1:12" s="53" customFormat="1">
      <c r="A109" s="66"/>
      <c r="F109" s="50"/>
      <c r="G109" s="50"/>
      <c r="H109" s="50"/>
      <c r="I109" s="50"/>
      <c r="J109" s="50"/>
      <c r="K109" s="50"/>
      <c r="L109" s="50"/>
    </row>
    <row r="110" spans="1:12" s="53" customFormat="1">
      <c r="A110" s="66"/>
      <c r="F110" s="50"/>
      <c r="G110" s="50"/>
      <c r="H110" s="50"/>
      <c r="I110" s="50"/>
      <c r="J110" s="50"/>
      <c r="K110" s="50"/>
      <c r="L110" s="50"/>
    </row>
    <row r="111" spans="1:12" s="53" customFormat="1">
      <c r="A111" s="66"/>
      <c r="F111" s="50"/>
      <c r="G111" s="50"/>
      <c r="H111" s="50"/>
      <c r="I111" s="50"/>
      <c r="J111" s="50"/>
      <c r="K111" s="50"/>
      <c r="L111" s="50"/>
    </row>
    <row r="112" spans="1:12" s="53" customFormat="1">
      <c r="A112" s="66"/>
      <c r="F112" s="50"/>
      <c r="G112" s="50"/>
      <c r="H112" s="50"/>
      <c r="I112" s="50"/>
      <c r="J112" s="50"/>
      <c r="K112" s="50"/>
      <c r="L112" s="50"/>
    </row>
    <row r="113" spans="1:12" s="53" customFormat="1">
      <c r="A113" s="66"/>
      <c r="F113" s="50"/>
      <c r="G113" s="50"/>
      <c r="H113" s="50"/>
      <c r="I113" s="50"/>
      <c r="J113" s="50"/>
      <c r="K113" s="50"/>
      <c r="L113" s="50"/>
    </row>
    <row r="114" spans="1:12" s="53" customFormat="1">
      <c r="A114" s="66"/>
      <c r="F114" s="50"/>
      <c r="G114" s="50"/>
      <c r="H114" s="50"/>
      <c r="I114" s="50"/>
      <c r="J114" s="50"/>
      <c r="K114" s="50"/>
      <c r="L114" s="50"/>
    </row>
    <row r="115" spans="1:12" s="53" customFormat="1">
      <c r="A115" s="66"/>
      <c r="F115" s="50"/>
      <c r="G115" s="50"/>
      <c r="H115" s="50"/>
      <c r="I115" s="50"/>
      <c r="J115" s="50"/>
      <c r="K115" s="50"/>
      <c r="L115" s="50"/>
    </row>
    <row r="116" spans="1:12" s="53" customFormat="1">
      <c r="A116" s="66"/>
      <c r="F116" s="50"/>
      <c r="G116" s="50"/>
      <c r="H116" s="50"/>
      <c r="I116" s="50"/>
      <c r="J116" s="50"/>
      <c r="K116" s="50"/>
      <c r="L116" s="50"/>
    </row>
    <row r="117" spans="1:12" s="53" customFormat="1">
      <c r="A117" s="66"/>
      <c r="F117" s="50"/>
      <c r="G117" s="50"/>
      <c r="H117" s="50"/>
      <c r="I117" s="50"/>
      <c r="J117" s="50"/>
      <c r="K117" s="50"/>
      <c r="L117" s="50"/>
    </row>
    <row r="118" spans="1:12" s="53" customFormat="1">
      <c r="A118" s="66"/>
      <c r="F118" s="50"/>
      <c r="G118" s="50"/>
      <c r="H118" s="50"/>
      <c r="I118" s="50"/>
      <c r="J118" s="50"/>
      <c r="K118" s="50"/>
      <c r="L118" s="50"/>
    </row>
    <row r="119" spans="1:12" s="53" customFormat="1">
      <c r="A119" s="66"/>
      <c r="F119" s="50"/>
      <c r="G119" s="50"/>
      <c r="H119" s="50"/>
      <c r="I119" s="50"/>
      <c r="J119" s="50"/>
      <c r="K119" s="50"/>
      <c r="L119" s="50"/>
    </row>
    <row r="120" spans="1:12" s="53" customFormat="1">
      <c r="A120" s="66"/>
      <c r="F120" s="50"/>
      <c r="G120" s="50"/>
      <c r="H120" s="50"/>
      <c r="I120" s="50"/>
      <c r="J120" s="50"/>
      <c r="K120" s="50"/>
      <c r="L120" s="50"/>
    </row>
    <row r="121" spans="1:12" s="53" customFormat="1">
      <c r="A121" s="66"/>
      <c r="F121" s="50"/>
      <c r="G121" s="50"/>
      <c r="H121" s="50"/>
      <c r="I121" s="50"/>
      <c r="J121" s="50"/>
      <c r="K121" s="50"/>
      <c r="L121" s="50"/>
    </row>
    <row r="122" spans="1:12" s="53" customFormat="1">
      <c r="A122" s="66"/>
      <c r="F122" s="50"/>
      <c r="G122" s="50"/>
      <c r="H122" s="50"/>
      <c r="I122" s="50"/>
      <c r="J122" s="50"/>
      <c r="K122" s="50"/>
      <c r="L122" s="50"/>
    </row>
    <row r="123" spans="1:12" s="53" customFormat="1">
      <c r="A123" s="66"/>
      <c r="F123" s="50"/>
      <c r="G123" s="50"/>
      <c r="H123" s="50"/>
      <c r="I123" s="50"/>
      <c r="J123" s="50"/>
      <c r="K123" s="50"/>
      <c r="L123" s="50"/>
    </row>
    <row r="124" spans="1:12" s="53" customFormat="1">
      <c r="A124" s="66"/>
      <c r="F124" s="50"/>
      <c r="G124" s="50"/>
      <c r="H124" s="50"/>
      <c r="I124" s="50"/>
      <c r="J124" s="50"/>
      <c r="K124" s="50"/>
      <c r="L124" s="50"/>
    </row>
    <row r="125" spans="1:12" s="53" customFormat="1">
      <c r="A125" s="66"/>
      <c r="F125" s="50"/>
      <c r="G125" s="50"/>
      <c r="H125" s="50"/>
      <c r="I125" s="50"/>
      <c r="J125" s="50"/>
      <c r="K125" s="50"/>
      <c r="L125" s="50"/>
    </row>
    <row r="126" spans="1:12" s="53" customFormat="1">
      <c r="A126" s="66"/>
      <c r="F126" s="50"/>
      <c r="G126" s="50"/>
      <c r="H126" s="50"/>
      <c r="I126" s="50"/>
      <c r="J126" s="50"/>
      <c r="K126" s="50"/>
      <c r="L126" s="50"/>
    </row>
    <row r="127" spans="1:12" s="53" customFormat="1">
      <c r="A127" s="66"/>
      <c r="F127" s="50"/>
      <c r="G127" s="50"/>
      <c r="H127" s="50"/>
      <c r="I127" s="50"/>
      <c r="J127" s="50"/>
      <c r="K127" s="50"/>
      <c r="L127" s="50"/>
    </row>
    <row r="128" spans="1:12" s="53" customFormat="1">
      <c r="A128" s="66"/>
      <c r="F128" s="50"/>
      <c r="G128" s="50"/>
      <c r="H128" s="50"/>
      <c r="I128" s="50"/>
      <c r="J128" s="50"/>
      <c r="K128" s="50"/>
      <c r="L128" s="50"/>
    </row>
    <row r="129" spans="1:12" s="53" customFormat="1">
      <c r="A129" s="66"/>
      <c r="F129" s="50"/>
      <c r="G129" s="50"/>
      <c r="H129" s="50"/>
      <c r="I129" s="50"/>
      <c r="J129" s="50"/>
      <c r="K129" s="50"/>
      <c r="L129" s="50"/>
    </row>
    <row r="130" spans="1:12" s="53" customFormat="1">
      <c r="A130" s="66"/>
      <c r="F130" s="50"/>
      <c r="G130" s="50"/>
      <c r="H130" s="50"/>
      <c r="I130" s="50"/>
      <c r="J130" s="50"/>
      <c r="K130" s="50"/>
      <c r="L130" s="50"/>
    </row>
    <row r="131" spans="1:12" s="53" customFormat="1">
      <c r="A131" s="66"/>
      <c r="F131" s="50"/>
      <c r="G131" s="50"/>
      <c r="H131" s="50"/>
      <c r="I131" s="50"/>
      <c r="J131" s="50"/>
      <c r="K131" s="50"/>
      <c r="L131" s="50"/>
    </row>
    <row r="132" spans="1:12" s="53" customFormat="1">
      <c r="A132" s="66"/>
      <c r="F132" s="50"/>
      <c r="G132" s="50"/>
      <c r="H132" s="50"/>
      <c r="I132" s="50"/>
      <c r="J132" s="50"/>
      <c r="K132" s="50"/>
      <c r="L132" s="50"/>
    </row>
    <row r="133" spans="1:12" s="53" customFormat="1">
      <c r="A133" s="66"/>
      <c r="F133" s="50"/>
      <c r="G133" s="50"/>
      <c r="H133" s="50"/>
      <c r="I133" s="50"/>
      <c r="J133" s="50"/>
      <c r="K133" s="50"/>
      <c r="L133" s="50"/>
    </row>
    <row r="134" spans="1:12" s="53" customFormat="1">
      <c r="A134" s="66"/>
      <c r="F134" s="50"/>
      <c r="G134" s="50"/>
      <c r="H134" s="50"/>
      <c r="I134" s="50"/>
      <c r="J134" s="50"/>
      <c r="K134" s="50"/>
      <c r="L134" s="50"/>
    </row>
    <row r="135" spans="1:12" s="53" customFormat="1">
      <c r="A135" s="66"/>
      <c r="F135" s="50"/>
      <c r="G135" s="50"/>
      <c r="H135" s="50"/>
      <c r="I135" s="50"/>
      <c r="J135" s="50"/>
      <c r="K135" s="50"/>
      <c r="L135" s="50"/>
    </row>
    <row r="136" spans="1:12" s="53" customFormat="1">
      <c r="A136" s="66"/>
      <c r="F136" s="50"/>
      <c r="G136" s="50"/>
      <c r="H136" s="50"/>
      <c r="I136" s="50"/>
      <c r="J136" s="50"/>
      <c r="K136" s="50"/>
      <c r="L136" s="50"/>
    </row>
    <row r="137" spans="1:12" s="53" customFormat="1">
      <c r="A137" s="66"/>
      <c r="F137" s="50"/>
      <c r="G137" s="50"/>
      <c r="H137" s="50"/>
      <c r="I137" s="50"/>
      <c r="J137" s="50"/>
      <c r="K137" s="50"/>
      <c r="L137" s="50"/>
    </row>
    <row r="138" spans="1:12" s="53" customFormat="1">
      <c r="A138" s="66"/>
      <c r="F138" s="50"/>
      <c r="G138" s="50"/>
      <c r="H138" s="50"/>
      <c r="I138" s="50"/>
      <c r="J138" s="50"/>
      <c r="K138" s="50"/>
      <c r="L138" s="50"/>
    </row>
    <row r="139" spans="1:12" s="53" customFormat="1">
      <c r="A139" s="66"/>
      <c r="F139" s="50"/>
      <c r="G139" s="50"/>
      <c r="H139" s="50"/>
      <c r="I139" s="50"/>
      <c r="J139" s="50"/>
      <c r="K139" s="50"/>
      <c r="L139" s="50"/>
    </row>
    <row r="140" spans="1:12" s="53" customFormat="1">
      <c r="A140" s="66"/>
      <c r="F140" s="50"/>
      <c r="G140" s="50"/>
      <c r="H140" s="50"/>
      <c r="I140" s="50"/>
      <c r="J140" s="50"/>
      <c r="K140" s="50"/>
      <c r="L140" s="50"/>
    </row>
    <row r="141" spans="1:12" s="53" customFormat="1">
      <c r="A141" s="66"/>
      <c r="F141" s="50"/>
      <c r="G141" s="50"/>
      <c r="H141" s="50"/>
      <c r="I141" s="50"/>
      <c r="J141" s="50"/>
      <c r="K141" s="50"/>
      <c r="L141" s="50"/>
    </row>
    <row r="142" spans="1:12" s="53" customFormat="1">
      <c r="A142" s="66"/>
      <c r="F142" s="50"/>
      <c r="G142" s="50"/>
      <c r="H142" s="50"/>
      <c r="I142" s="50"/>
      <c r="J142" s="50"/>
      <c r="K142" s="50"/>
      <c r="L142" s="50"/>
    </row>
    <row r="143" spans="1:12" s="53" customFormat="1">
      <c r="A143" s="66"/>
      <c r="F143" s="50"/>
      <c r="G143" s="50"/>
      <c r="H143" s="50"/>
      <c r="I143" s="50"/>
      <c r="J143" s="50"/>
      <c r="K143" s="50"/>
      <c r="L143" s="50"/>
    </row>
    <row r="144" spans="1:12" s="53" customFormat="1">
      <c r="A144" s="66"/>
      <c r="F144" s="50"/>
      <c r="G144" s="50"/>
      <c r="H144" s="50"/>
      <c r="I144" s="50"/>
      <c r="J144" s="50"/>
      <c r="K144" s="50"/>
      <c r="L144" s="50"/>
    </row>
    <row r="145" spans="1:12" s="53" customFormat="1">
      <c r="A145" s="66"/>
      <c r="F145" s="50"/>
      <c r="G145" s="50"/>
      <c r="H145" s="50"/>
      <c r="I145" s="50"/>
      <c r="J145" s="50"/>
      <c r="K145" s="50"/>
      <c r="L145" s="50"/>
    </row>
    <row r="146" spans="1:12" s="53" customFormat="1">
      <c r="A146" s="66"/>
      <c r="F146" s="50"/>
      <c r="G146" s="50"/>
      <c r="H146" s="50"/>
      <c r="I146" s="50"/>
      <c r="J146" s="50"/>
      <c r="K146" s="50"/>
      <c r="L146" s="50"/>
    </row>
    <row r="147" spans="1:12" s="53" customFormat="1">
      <c r="A147" s="66"/>
      <c r="F147" s="50"/>
      <c r="G147" s="50"/>
      <c r="H147" s="50"/>
      <c r="I147" s="50"/>
      <c r="J147" s="50"/>
      <c r="K147" s="50"/>
      <c r="L147" s="50"/>
    </row>
    <row r="148" spans="1:12" s="53" customFormat="1">
      <c r="A148" s="66"/>
      <c r="F148" s="50"/>
      <c r="G148" s="50"/>
      <c r="H148" s="50"/>
      <c r="I148" s="50"/>
      <c r="J148" s="50"/>
      <c r="K148" s="50"/>
      <c r="L148" s="50"/>
    </row>
    <row r="149" spans="1:12" s="53" customFormat="1">
      <c r="A149" s="66"/>
      <c r="F149" s="50"/>
      <c r="G149" s="50"/>
      <c r="H149" s="50"/>
      <c r="I149" s="50"/>
      <c r="J149" s="50"/>
      <c r="K149" s="50"/>
      <c r="L149" s="50"/>
    </row>
    <row r="150" spans="1:12" s="53" customFormat="1">
      <c r="A150" s="66"/>
      <c r="F150" s="50"/>
      <c r="G150" s="50"/>
      <c r="H150" s="50"/>
      <c r="I150" s="50"/>
      <c r="J150" s="50"/>
      <c r="K150" s="50"/>
      <c r="L150" s="50"/>
    </row>
    <row r="151" spans="1:12" s="53" customFormat="1">
      <c r="A151" s="66"/>
      <c r="F151" s="50"/>
      <c r="G151" s="50"/>
      <c r="H151" s="50"/>
      <c r="I151" s="50"/>
      <c r="J151" s="50"/>
      <c r="K151" s="50"/>
      <c r="L151" s="50"/>
    </row>
    <row r="152" spans="1:12" s="53" customFormat="1">
      <c r="A152" s="66"/>
      <c r="F152" s="50"/>
      <c r="G152" s="50"/>
      <c r="H152" s="50"/>
      <c r="I152" s="50"/>
      <c r="J152" s="50"/>
      <c r="K152" s="50"/>
      <c r="L152" s="50"/>
    </row>
    <row r="153" spans="1:12" s="53" customFormat="1">
      <c r="A153" s="66"/>
      <c r="F153" s="50"/>
      <c r="G153" s="50"/>
      <c r="H153" s="50"/>
      <c r="I153" s="50"/>
      <c r="J153" s="50"/>
      <c r="K153" s="50"/>
      <c r="L153" s="50"/>
    </row>
    <row r="154" spans="1:12" s="53" customFormat="1">
      <c r="A154" s="66"/>
      <c r="F154" s="50"/>
      <c r="G154" s="50"/>
      <c r="H154" s="50"/>
      <c r="I154" s="50"/>
      <c r="J154" s="50"/>
      <c r="K154" s="50"/>
      <c r="L154" s="50"/>
    </row>
    <row r="155" spans="1:12" s="53" customFormat="1">
      <c r="A155" s="66"/>
      <c r="F155" s="50"/>
      <c r="G155" s="50"/>
      <c r="H155" s="50"/>
      <c r="I155" s="50"/>
      <c r="J155" s="50"/>
      <c r="K155" s="50"/>
      <c r="L155" s="50"/>
    </row>
    <row r="156" spans="1:12" s="53" customFormat="1">
      <c r="A156" s="66"/>
      <c r="F156" s="50"/>
      <c r="G156" s="50"/>
      <c r="H156" s="50"/>
      <c r="I156" s="50"/>
      <c r="J156" s="50"/>
      <c r="K156" s="50"/>
      <c r="L156" s="50"/>
    </row>
    <row r="157" spans="1:12" s="53" customFormat="1">
      <c r="A157" s="66"/>
      <c r="F157" s="50"/>
      <c r="G157" s="50"/>
      <c r="H157" s="50"/>
      <c r="I157" s="50"/>
      <c r="J157" s="50"/>
      <c r="K157" s="50"/>
      <c r="L157" s="50"/>
    </row>
    <row r="158" spans="1:12" s="53" customFormat="1">
      <c r="A158" s="66"/>
      <c r="F158" s="50"/>
      <c r="G158" s="50"/>
      <c r="H158" s="50"/>
      <c r="I158" s="50"/>
      <c r="J158" s="50"/>
      <c r="K158" s="50"/>
      <c r="L158" s="50"/>
    </row>
    <row r="159" spans="1:12" s="53" customFormat="1">
      <c r="A159" s="66"/>
      <c r="F159" s="50"/>
      <c r="G159" s="50"/>
      <c r="H159" s="50"/>
      <c r="I159" s="50"/>
      <c r="J159" s="50"/>
      <c r="K159" s="50"/>
      <c r="L159" s="50"/>
    </row>
    <row r="160" spans="1:12" s="53" customFormat="1">
      <c r="A160" s="66"/>
      <c r="F160" s="50"/>
      <c r="G160" s="50"/>
      <c r="H160" s="50"/>
      <c r="I160" s="50"/>
      <c r="J160" s="50"/>
      <c r="K160" s="50"/>
      <c r="L160" s="50"/>
    </row>
    <row r="161" spans="1:12" s="53" customFormat="1">
      <c r="A161" s="66"/>
      <c r="F161" s="50"/>
      <c r="G161" s="50"/>
      <c r="H161" s="50"/>
      <c r="I161" s="50"/>
      <c r="J161" s="50"/>
      <c r="K161" s="50"/>
      <c r="L161" s="50"/>
    </row>
    <row r="162" spans="1:12" s="53" customFormat="1">
      <c r="A162" s="66"/>
      <c r="F162" s="50"/>
      <c r="G162" s="50"/>
      <c r="H162" s="50"/>
      <c r="I162" s="50"/>
      <c r="J162" s="50"/>
      <c r="K162" s="50"/>
      <c r="L162" s="50"/>
    </row>
    <row r="163" spans="1:12" s="53" customFormat="1">
      <c r="A163" s="66"/>
      <c r="F163" s="50"/>
      <c r="G163" s="50"/>
      <c r="H163" s="50"/>
      <c r="I163" s="50"/>
      <c r="J163" s="50"/>
      <c r="K163" s="50"/>
      <c r="L163" s="50"/>
    </row>
    <row r="164" spans="1:12" s="53" customFormat="1">
      <c r="A164" s="66"/>
      <c r="F164" s="50"/>
      <c r="G164" s="50"/>
      <c r="H164" s="50"/>
      <c r="I164" s="50"/>
      <c r="J164" s="50"/>
      <c r="K164" s="50"/>
      <c r="L164" s="50"/>
    </row>
    <row r="165" spans="1:12" s="53" customFormat="1">
      <c r="A165" s="66"/>
      <c r="F165" s="50"/>
      <c r="G165" s="50"/>
      <c r="H165" s="50"/>
      <c r="I165" s="50"/>
      <c r="J165" s="50"/>
      <c r="K165" s="50"/>
      <c r="L165" s="50"/>
    </row>
    <row r="166" spans="1:12" s="53" customFormat="1">
      <c r="A166" s="66"/>
      <c r="F166" s="50"/>
      <c r="G166" s="50"/>
      <c r="H166" s="50"/>
      <c r="I166" s="50"/>
      <c r="J166" s="50"/>
      <c r="K166" s="50"/>
      <c r="L166" s="50"/>
    </row>
    <row r="167" spans="1:12" s="53" customFormat="1">
      <c r="A167" s="66"/>
      <c r="F167" s="50"/>
      <c r="G167" s="50"/>
      <c r="H167" s="50"/>
      <c r="I167" s="50"/>
      <c r="J167" s="50"/>
      <c r="K167" s="50"/>
      <c r="L167" s="50"/>
    </row>
    <row r="168" spans="1:12" s="53" customFormat="1">
      <c r="A168" s="66"/>
      <c r="F168" s="50"/>
      <c r="G168" s="50"/>
      <c r="H168" s="50"/>
      <c r="I168" s="50"/>
      <c r="J168" s="50"/>
      <c r="K168" s="50"/>
      <c r="L168" s="50"/>
    </row>
    <row r="169" spans="1:12" s="53" customFormat="1">
      <c r="A169" s="66"/>
      <c r="F169" s="50"/>
      <c r="G169" s="50"/>
      <c r="H169" s="50"/>
      <c r="I169" s="50"/>
      <c r="J169" s="50"/>
      <c r="K169" s="50"/>
      <c r="L169" s="50"/>
    </row>
    <row r="170" spans="1:12" s="53" customFormat="1">
      <c r="A170" s="66"/>
      <c r="F170" s="50"/>
      <c r="G170" s="50"/>
      <c r="H170" s="50"/>
      <c r="I170" s="50"/>
      <c r="J170" s="50"/>
      <c r="K170" s="50"/>
      <c r="L170" s="50"/>
    </row>
    <row r="171" spans="1:12" s="53" customFormat="1">
      <c r="A171" s="66"/>
      <c r="F171" s="50"/>
      <c r="G171" s="50"/>
      <c r="H171" s="50"/>
      <c r="I171" s="50"/>
      <c r="J171" s="50"/>
      <c r="K171" s="50"/>
      <c r="L171" s="50"/>
    </row>
    <row r="172" spans="1:12" s="53" customFormat="1">
      <c r="A172" s="66"/>
      <c r="F172" s="50"/>
      <c r="G172" s="50"/>
      <c r="H172" s="50"/>
      <c r="I172" s="50"/>
      <c r="J172" s="50"/>
      <c r="K172" s="50"/>
      <c r="L172" s="50"/>
    </row>
    <row r="173" spans="1:12" s="53" customFormat="1">
      <c r="A173" s="66"/>
      <c r="F173" s="50"/>
      <c r="G173" s="50"/>
      <c r="H173" s="50"/>
      <c r="I173" s="50"/>
      <c r="J173" s="50"/>
      <c r="K173" s="50"/>
      <c r="L173" s="50"/>
    </row>
    <row r="174" spans="1:12" s="53" customFormat="1">
      <c r="A174" s="66"/>
      <c r="F174" s="50"/>
      <c r="G174" s="50"/>
      <c r="H174" s="50"/>
      <c r="I174" s="50"/>
      <c r="J174" s="50"/>
      <c r="K174" s="50"/>
      <c r="L174" s="50"/>
    </row>
    <row r="175" spans="1:12" s="53" customFormat="1">
      <c r="A175" s="66"/>
      <c r="F175" s="50"/>
      <c r="G175" s="50"/>
      <c r="H175" s="50"/>
      <c r="I175" s="50"/>
      <c r="J175" s="50"/>
      <c r="K175" s="50"/>
      <c r="L175" s="50"/>
    </row>
    <row r="176" spans="1:12" s="53" customFormat="1">
      <c r="A176" s="66"/>
      <c r="F176" s="50"/>
      <c r="G176" s="50"/>
      <c r="H176" s="50"/>
      <c r="I176" s="50"/>
      <c r="J176" s="50"/>
      <c r="K176" s="50"/>
      <c r="L176" s="50"/>
    </row>
    <row r="177" spans="1:12" s="53" customFormat="1">
      <c r="A177" s="66"/>
      <c r="F177" s="50"/>
      <c r="G177" s="50"/>
      <c r="H177" s="50"/>
      <c r="I177" s="50"/>
      <c r="J177" s="50"/>
      <c r="K177" s="50"/>
      <c r="L177" s="50"/>
    </row>
    <row r="178" spans="1:12" s="53" customFormat="1">
      <c r="A178" s="66"/>
      <c r="F178" s="50"/>
      <c r="G178" s="50"/>
      <c r="H178" s="50"/>
      <c r="I178" s="50"/>
      <c r="J178" s="50"/>
      <c r="K178" s="50"/>
      <c r="L178" s="50"/>
    </row>
    <row r="179" spans="1:12" s="53" customFormat="1">
      <c r="A179" s="66"/>
      <c r="F179" s="50"/>
      <c r="G179" s="50"/>
      <c r="H179" s="50"/>
      <c r="I179" s="50"/>
      <c r="J179" s="50"/>
      <c r="K179" s="50"/>
      <c r="L179" s="50"/>
    </row>
    <row r="180" spans="1:12" s="53" customFormat="1">
      <c r="A180" s="66"/>
      <c r="F180" s="50"/>
      <c r="G180" s="50"/>
      <c r="H180" s="50"/>
      <c r="I180" s="50"/>
      <c r="J180" s="50"/>
      <c r="K180" s="50"/>
      <c r="L180" s="50"/>
    </row>
    <row r="181" spans="1:12" s="53" customFormat="1">
      <c r="A181" s="66"/>
      <c r="F181" s="50"/>
      <c r="G181" s="50"/>
      <c r="H181" s="50"/>
      <c r="I181" s="50"/>
      <c r="J181" s="50"/>
      <c r="K181" s="50"/>
      <c r="L181" s="50"/>
    </row>
    <row r="182" spans="1:12" s="53" customFormat="1">
      <c r="A182" s="66"/>
      <c r="F182" s="50"/>
      <c r="G182" s="50"/>
      <c r="H182" s="50"/>
      <c r="I182" s="50"/>
      <c r="J182" s="50"/>
      <c r="K182" s="50"/>
      <c r="L182" s="50"/>
    </row>
    <row r="183" spans="1:12" s="53" customFormat="1">
      <c r="A183" s="66"/>
      <c r="F183" s="50"/>
      <c r="G183" s="50"/>
      <c r="H183" s="50"/>
      <c r="I183" s="50"/>
      <c r="J183" s="50"/>
      <c r="K183" s="50"/>
      <c r="L183" s="50"/>
    </row>
    <row r="184" spans="1:12" s="53" customFormat="1">
      <c r="A184" s="66"/>
      <c r="F184" s="50"/>
      <c r="G184" s="50"/>
      <c r="H184" s="50"/>
      <c r="I184" s="50"/>
      <c r="J184" s="50"/>
      <c r="K184" s="50"/>
      <c r="L184" s="50"/>
    </row>
    <row r="185" spans="1:12" s="53" customFormat="1">
      <c r="A185" s="66"/>
      <c r="F185" s="50"/>
      <c r="G185" s="50"/>
      <c r="H185" s="50"/>
      <c r="I185" s="50"/>
      <c r="J185" s="50"/>
      <c r="K185" s="50"/>
      <c r="L185" s="50"/>
    </row>
    <row r="186" spans="1:12" s="53" customFormat="1">
      <c r="A186" s="66"/>
      <c r="F186" s="50"/>
      <c r="G186" s="50"/>
      <c r="H186" s="50"/>
      <c r="I186" s="50"/>
      <c r="J186" s="50"/>
      <c r="K186" s="50"/>
      <c r="L186" s="50"/>
    </row>
    <row r="187" spans="1:12" s="53" customFormat="1">
      <c r="A187" s="66"/>
      <c r="F187" s="50"/>
      <c r="G187" s="50"/>
      <c r="H187" s="50"/>
      <c r="I187" s="50"/>
      <c r="J187" s="50"/>
      <c r="K187" s="50"/>
      <c r="L187" s="50"/>
    </row>
    <row r="188" spans="1:12" s="53" customFormat="1">
      <c r="A188" s="66"/>
      <c r="F188" s="50"/>
      <c r="G188" s="50"/>
      <c r="H188" s="50"/>
      <c r="I188" s="50"/>
      <c r="J188" s="50"/>
      <c r="K188" s="50"/>
      <c r="L188" s="50"/>
    </row>
    <row r="189" spans="1:12" s="53" customFormat="1">
      <c r="A189" s="66"/>
      <c r="F189" s="50"/>
      <c r="G189" s="50"/>
      <c r="H189" s="50"/>
      <c r="I189" s="50"/>
      <c r="J189" s="50"/>
      <c r="K189" s="50"/>
      <c r="L189" s="50"/>
    </row>
    <row r="190" spans="1:12" s="53" customFormat="1">
      <c r="A190" s="66"/>
      <c r="F190" s="50"/>
      <c r="G190" s="50"/>
      <c r="H190" s="50"/>
      <c r="I190" s="50"/>
      <c r="J190" s="50"/>
      <c r="K190" s="50"/>
      <c r="L190" s="50"/>
    </row>
    <row r="191" spans="1:12" s="53" customFormat="1">
      <c r="A191" s="66"/>
      <c r="F191" s="50"/>
      <c r="G191" s="50"/>
      <c r="H191" s="50"/>
      <c r="I191" s="50"/>
      <c r="J191" s="50"/>
      <c r="K191" s="50"/>
      <c r="L191" s="50"/>
    </row>
    <row r="192" spans="1:12" s="53" customFormat="1">
      <c r="A192" s="66"/>
      <c r="F192" s="50"/>
      <c r="G192" s="50"/>
      <c r="H192" s="50"/>
      <c r="I192" s="50"/>
      <c r="J192" s="50"/>
      <c r="K192" s="50"/>
      <c r="L192" s="50"/>
    </row>
    <row r="193" spans="1:12" s="53" customFormat="1">
      <c r="A193" s="66"/>
      <c r="F193" s="50"/>
      <c r="G193" s="50"/>
      <c r="H193" s="50"/>
      <c r="I193" s="50"/>
      <c r="J193" s="50"/>
      <c r="K193" s="50"/>
      <c r="L193" s="50"/>
    </row>
    <row r="194" spans="1:12" s="53" customFormat="1">
      <c r="A194" s="66"/>
      <c r="F194" s="50"/>
      <c r="G194" s="50"/>
      <c r="H194" s="50"/>
      <c r="I194" s="50"/>
      <c r="J194" s="50"/>
      <c r="K194" s="50"/>
      <c r="L194" s="50"/>
    </row>
    <row r="195" spans="1:12" s="53" customFormat="1">
      <c r="A195" s="66"/>
      <c r="F195" s="50"/>
      <c r="G195" s="50"/>
      <c r="H195" s="50"/>
      <c r="I195" s="50"/>
      <c r="J195" s="50"/>
      <c r="K195" s="50"/>
      <c r="L195" s="50"/>
    </row>
    <row r="196" spans="1:12" s="53" customFormat="1">
      <c r="A196" s="66"/>
      <c r="F196" s="50"/>
      <c r="G196" s="50"/>
      <c r="H196" s="50"/>
      <c r="I196" s="50"/>
      <c r="J196" s="50"/>
      <c r="K196" s="50"/>
      <c r="L196" s="50"/>
    </row>
    <row r="197" spans="1:12" s="53" customFormat="1">
      <c r="A197" s="66"/>
      <c r="F197" s="50"/>
      <c r="G197" s="50"/>
      <c r="H197" s="50"/>
      <c r="I197" s="50"/>
      <c r="J197" s="50"/>
      <c r="K197" s="50"/>
      <c r="L197" s="50"/>
    </row>
    <row r="198" spans="1:12" s="53" customFormat="1">
      <c r="A198" s="66"/>
      <c r="F198" s="50"/>
      <c r="G198" s="50"/>
      <c r="H198" s="50"/>
      <c r="I198" s="50"/>
      <c r="J198" s="50"/>
      <c r="K198" s="50"/>
      <c r="L198" s="50"/>
    </row>
  </sheetData>
  <mergeCells count="14">
    <mergeCell ref="C48:F48"/>
    <mergeCell ref="H48:J48"/>
    <mergeCell ref="A7:J7"/>
    <mergeCell ref="A21:J21"/>
    <mergeCell ref="C47:F47"/>
    <mergeCell ref="H47:J47"/>
    <mergeCell ref="A1:J1"/>
    <mergeCell ref="A4:A5"/>
    <mergeCell ref="B4:B5"/>
    <mergeCell ref="C4:C5"/>
    <mergeCell ref="D4:D5"/>
    <mergeCell ref="E4:E5"/>
    <mergeCell ref="F4:F5"/>
    <mergeCell ref="G4:J4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7&amp;R&amp;"Times New Roman,обычный"&amp;14Продовження додатка 1Таблиця 2</oddHeader>
  </headerFooter>
  <rowBreaks count="1" manualBreakCount="1">
    <brk id="20" max="9" man="1"/>
  </rowBreaks>
  <ignoredErrors>
    <ignoredError sqref="F10 F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L121"/>
  <sheetViews>
    <sheetView view="pageBreakPreview" topLeftCell="A49" zoomScale="66" zoomScaleNormal="75" zoomScaleSheetLayoutView="66" workbookViewId="0">
      <selection activeCell="G89" sqref="G89"/>
    </sheetView>
  </sheetViews>
  <sheetFormatPr defaultRowHeight="18.75"/>
  <cols>
    <col min="1" max="1" width="100.85546875" style="2" customWidth="1"/>
    <col min="2" max="2" width="15" style="2" customWidth="1"/>
    <col min="3" max="5" width="15.140625" style="2" customWidth="1"/>
    <col min="6" max="6" width="15.85546875" style="2" customWidth="1"/>
    <col min="7" max="7" width="16.85546875" style="2" customWidth="1"/>
    <col min="8" max="8" width="15.42578125" style="2" customWidth="1"/>
    <col min="9" max="9" width="15.85546875" style="2" customWidth="1"/>
    <col min="10" max="10" width="21" style="2" customWidth="1"/>
    <col min="11" max="16384" width="9.140625" style="2"/>
  </cols>
  <sheetData>
    <row r="1" spans="1:10">
      <c r="A1" s="277" t="s">
        <v>309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0" ht="48" customHeight="1">
      <c r="A3" s="278" t="s">
        <v>196</v>
      </c>
      <c r="B3" s="267" t="s">
        <v>0</v>
      </c>
      <c r="C3" s="267" t="s">
        <v>24</v>
      </c>
      <c r="D3" s="267" t="s">
        <v>484</v>
      </c>
      <c r="E3" s="267" t="s">
        <v>133</v>
      </c>
      <c r="F3" s="241" t="s">
        <v>15</v>
      </c>
      <c r="G3" s="241" t="s">
        <v>146</v>
      </c>
      <c r="H3" s="241"/>
      <c r="I3" s="241"/>
      <c r="J3" s="241"/>
    </row>
    <row r="4" spans="1:10" ht="38.25" customHeight="1">
      <c r="A4" s="279"/>
      <c r="B4" s="267"/>
      <c r="C4" s="267"/>
      <c r="D4" s="267"/>
      <c r="E4" s="267"/>
      <c r="F4" s="241"/>
      <c r="G4" s="16" t="s">
        <v>147</v>
      </c>
      <c r="H4" s="16" t="s">
        <v>148</v>
      </c>
      <c r="I4" s="16" t="s">
        <v>149</v>
      </c>
      <c r="J4" s="16" t="s">
        <v>59</v>
      </c>
    </row>
    <row r="5" spans="1:10" ht="18" customHeight="1">
      <c r="A5" s="8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</row>
    <row r="6" spans="1:10" s="64" customFormat="1" ht="23.1" customHeight="1">
      <c r="A6" s="151" t="s">
        <v>128</v>
      </c>
      <c r="B6" s="63"/>
      <c r="C6" s="273"/>
      <c r="D6" s="273"/>
      <c r="E6" s="273"/>
      <c r="F6" s="273"/>
      <c r="G6" s="273"/>
      <c r="H6" s="273"/>
      <c r="I6" s="273"/>
      <c r="J6" s="273"/>
    </row>
    <row r="7" spans="1:10" ht="20.100000000000001" customHeight="1">
      <c r="A7" s="137" t="s">
        <v>365</v>
      </c>
      <c r="B7" s="131">
        <v>3000</v>
      </c>
      <c r="C7" s="140">
        <f>SUM(C8:C9,C11:C13,C17)</f>
        <v>0</v>
      </c>
      <c r="D7" s="140">
        <f>SUM(D8:D9,D11:D13,D17,D18)</f>
        <v>12367.3</v>
      </c>
      <c r="E7" s="140">
        <f>SUM(E8:E9,E11:E13,E17,E18)</f>
        <v>12367.3</v>
      </c>
      <c r="F7" s="140">
        <f>F8+F11+F17</f>
        <v>13773.8</v>
      </c>
      <c r="G7" s="140">
        <f>SUM(G8:G9,G11:G13,G17)</f>
        <v>4237.1000000000004</v>
      </c>
      <c r="H7" s="140">
        <f>SUM(H8:H9,H11:H13,H17)</f>
        <v>3319.4</v>
      </c>
      <c r="I7" s="140">
        <f>SUM(I8:I9,I11:I13,I17)</f>
        <v>3319.4</v>
      </c>
      <c r="J7" s="140">
        <f>SUM(J8:J9,J11:J13,J17)</f>
        <v>2897.9</v>
      </c>
    </row>
    <row r="8" spans="1:10" ht="18" customHeight="1">
      <c r="A8" s="9" t="s">
        <v>366</v>
      </c>
      <c r="B8" s="153">
        <v>3010</v>
      </c>
      <c r="C8" s="110"/>
      <c r="D8" s="110">
        <v>7414.4</v>
      </c>
      <c r="E8" s="110">
        <v>7414.4</v>
      </c>
      <c r="F8" s="143">
        <f>G8+H8+I8+J8</f>
        <v>11885</v>
      </c>
      <c r="G8" s="110">
        <v>2751</v>
      </c>
      <c r="H8" s="110">
        <v>3191</v>
      </c>
      <c r="I8" s="110">
        <v>3191</v>
      </c>
      <c r="J8" s="110">
        <v>2752</v>
      </c>
    </row>
    <row r="9" spans="1:10" ht="18" customHeight="1">
      <c r="A9" s="9" t="s">
        <v>367</v>
      </c>
      <c r="B9" s="153">
        <v>3020</v>
      </c>
      <c r="C9" s="110"/>
      <c r="D9" s="110"/>
      <c r="E9" s="110"/>
      <c r="F9" s="143">
        <f t="shared" ref="F9:F43" si="0">SUM(G9:J9)</f>
        <v>0</v>
      </c>
      <c r="G9" s="110"/>
      <c r="H9" s="110"/>
      <c r="I9" s="110"/>
      <c r="J9" s="110"/>
    </row>
    <row r="10" spans="1:10" ht="18" customHeight="1">
      <c r="A10" s="9" t="s">
        <v>286</v>
      </c>
      <c r="B10" s="153">
        <v>3030</v>
      </c>
      <c r="C10" s="110"/>
      <c r="D10" s="110"/>
      <c r="E10" s="110"/>
      <c r="F10" s="143">
        <f t="shared" si="0"/>
        <v>0</v>
      </c>
      <c r="G10" s="110"/>
      <c r="H10" s="110"/>
      <c r="I10" s="110"/>
      <c r="J10" s="110"/>
    </row>
    <row r="11" spans="1:10" ht="63.75" customHeight="1">
      <c r="A11" s="9" t="s">
        <v>486</v>
      </c>
      <c r="B11" s="153">
        <v>3040</v>
      </c>
      <c r="C11" s="110"/>
      <c r="D11" s="110">
        <v>3692.4</v>
      </c>
      <c r="E11" s="110">
        <v>3692.4</v>
      </c>
      <c r="F11" s="143">
        <f>G11+H11+I11+J11</f>
        <v>1888.8000000000002</v>
      </c>
      <c r="G11" s="110">
        <v>1486.1</v>
      </c>
      <c r="H11" s="110">
        <v>128.4</v>
      </c>
      <c r="I11" s="110">
        <v>128.4</v>
      </c>
      <c r="J11" s="110">
        <v>145.9</v>
      </c>
    </row>
    <row r="12" spans="1:10" ht="18" customHeight="1">
      <c r="A12" s="9" t="s">
        <v>287</v>
      </c>
      <c r="B12" s="153">
        <v>3050</v>
      </c>
      <c r="C12" s="110"/>
      <c r="D12" s="110"/>
      <c r="E12" s="110"/>
      <c r="F12" s="143">
        <f t="shared" si="0"/>
        <v>0</v>
      </c>
      <c r="G12" s="110"/>
      <c r="H12" s="110"/>
      <c r="I12" s="110"/>
      <c r="J12" s="110"/>
    </row>
    <row r="13" spans="1:10" ht="18" customHeight="1">
      <c r="A13" s="9" t="s">
        <v>83</v>
      </c>
      <c r="B13" s="153">
        <v>3060</v>
      </c>
      <c r="C13" s="115">
        <f>SUM(C14:C16)</f>
        <v>0</v>
      </c>
      <c r="D13" s="115">
        <f>SUM(D14:D16)</f>
        <v>0</v>
      </c>
      <c r="E13" s="115"/>
      <c r="F13" s="143">
        <f t="shared" si="0"/>
        <v>0</v>
      </c>
      <c r="G13" s="115">
        <f>SUM(G14:G16)</f>
        <v>0</v>
      </c>
      <c r="H13" s="115">
        <f>SUM(H14:H16)</f>
        <v>0</v>
      </c>
      <c r="I13" s="115">
        <f>SUM(I14:I16)</f>
        <v>0</v>
      </c>
      <c r="J13" s="115">
        <f>SUM(J14:J16)</f>
        <v>0</v>
      </c>
    </row>
    <row r="14" spans="1:10" ht="18" customHeight="1">
      <c r="A14" s="9" t="s">
        <v>81</v>
      </c>
      <c r="B14" s="154">
        <v>3061</v>
      </c>
      <c r="C14" s="110"/>
      <c r="D14" s="110"/>
      <c r="E14" s="110"/>
      <c r="F14" s="143">
        <f t="shared" si="0"/>
        <v>0</v>
      </c>
      <c r="G14" s="110"/>
      <c r="H14" s="110"/>
      <c r="I14" s="110"/>
      <c r="J14" s="110"/>
    </row>
    <row r="15" spans="1:10" ht="18" customHeight="1">
      <c r="A15" s="9" t="s">
        <v>84</v>
      </c>
      <c r="B15" s="154">
        <v>3062</v>
      </c>
      <c r="C15" s="110"/>
      <c r="D15" s="110"/>
      <c r="E15" s="110"/>
      <c r="F15" s="143">
        <f t="shared" si="0"/>
        <v>0</v>
      </c>
      <c r="G15" s="110"/>
      <c r="H15" s="110"/>
      <c r="I15" s="110"/>
      <c r="J15" s="110"/>
    </row>
    <row r="16" spans="1:10" ht="18" customHeight="1">
      <c r="A16" s="9" t="s">
        <v>105</v>
      </c>
      <c r="B16" s="154">
        <v>3063</v>
      </c>
      <c r="C16" s="110"/>
      <c r="D16" s="110"/>
      <c r="E16" s="110"/>
      <c r="F16" s="143">
        <f t="shared" si="0"/>
        <v>0</v>
      </c>
      <c r="G16" s="110"/>
      <c r="H16" s="110"/>
      <c r="I16" s="110"/>
      <c r="J16" s="110"/>
    </row>
    <row r="17" spans="1:12" ht="31.5" customHeight="1">
      <c r="A17" s="9" t="s">
        <v>506</v>
      </c>
      <c r="B17" s="153">
        <v>3070</v>
      </c>
      <c r="C17" s="110"/>
      <c r="D17" s="110">
        <v>350</v>
      </c>
      <c r="E17" s="110">
        <v>350</v>
      </c>
      <c r="F17" s="143">
        <f>SUM(G17:J17)</f>
        <v>0</v>
      </c>
      <c r="G17" s="110"/>
      <c r="H17" s="110"/>
      <c r="I17" s="110"/>
      <c r="J17" s="110"/>
    </row>
    <row r="18" spans="1:12" ht="26.25" customHeight="1">
      <c r="A18" s="9" t="s">
        <v>505</v>
      </c>
      <c r="B18" s="153">
        <v>3071</v>
      </c>
      <c r="C18" s="110"/>
      <c r="D18" s="110">
        <v>910.5</v>
      </c>
      <c r="E18" s="110">
        <v>910.5</v>
      </c>
      <c r="F18" s="143"/>
      <c r="G18" s="110"/>
      <c r="H18" s="110"/>
      <c r="I18" s="110"/>
      <c r="J18" s="110"/>
    </row>
    <row r="19" spans="1:12" ht="20.100000000000001" customHeight="1">
      <c r="A19" s="11" t="s">
        <v>369</v>
      </c>
      <c r="B19" s="12">
        <v>3100</v>
      </c>
      <c r="C19" s="140">
        <f>SUM(C20:C23,C27,C38,C39)</f>
        <v>0</v>
      </c>
      <c r="D19" s="140">
        <f>SUM(D20:D23,D27,D38,D39)</f>
        <v>-11984</v>
      </c>
      <c r="E19" s="140">
        <f>SUM(E20:E23,E27,E38,E39)</f>
        <v>-11984</v>
      </c>
      <c r="F19" s="143">
        <f>SUM(G19:J19)</f>
        <v>-12728.3</v>
      </c>
      <c r="G19" s="140">
        <f>SUM(G20:G23,G27,G38,G39)</f>
        <v>-3766.5</v>
      </c>
      <c r="H19" s="140">
        <f>SUM(H20:H23,H27,H38,H39)</f>
        <v>-3154.7</v>
      </c>
      <c r="I19" s="140">
        <f>SUM(I20:I23,I27,I38,I39)</f>
        <v>-3154.7</v>
      </c>
      <c r="J19" s="140">
        <f>SUM(J20:J23,J27,J38,J39)</f>
        <v>-2652.4</v>
      </c>
    </row>
    <row r="20" spans="1:12" ht="18" customHeight="1">
      <c r="A20" s="9" t="s">
        <v>370</v>
      </c>
      <c r="B20" s="10">
        <v>3110</v>
      </c>
      <c r="C20" s="110"/>
      <c r="D20" s="110">
        <v>-2262</v>
      </c>
      <c r="E20" s="110">
        <v>-2262</v>
      </c>
      <c r="F20" s="143">
        <f t="shared" si="0"/>
        <v>-731.5</v>
      </c>
      <c r="G20" s="110">
        <v>-183.4</v>
      </c>
      <c r="H20" s="110">
        <v>-183.3</v>
      </c>
      <c r="I20" s="110">
        <v>-183.4</v>
      </c>
      <c r="J20" s="110">
        <v>-181.4</v>
      </c>
    </row>
    <row r="21" spans="1:12" ht="18" customHeight="1">
      <c r="A21" s="9" t="s">
        <v>371</v>
      </c>
      <c r="B21" s="10">
        <v>3120</v>
      </c>
      <c r="C21" s="110"/>
      <c r="D21" s="110">
        <v>-5953</v>
      </c>
      <c r="E21" s="110">
        <v>-5953</v>
      </c>
      <c r="F21" s="143">
        <f t="shared" si="0"/>
        <v>-7087.6</v>
      </c>
      <c r="G21" s="110">
        <f>-1606.8</f>
        <v>-1606.8</v>
      </c>
      <c r="H21" s="110">
        <v>-1937</v>
      </c>
      <c r="I21" s="110">
        <v>-1937</v>
      </c>
      <c r="J21" s="110">
        <v>-1606.8</v>
      </c>
      <c r="K21" s="2" t="s">
        <v>463</v>
      </c>
      <c r="L21" s="2" t="s">
        <v>463</v>
      </c>
    </row>
    <row r="22" spans="1:12" ht="18" customHeight="1">
      <c r="A22" s="9" t="s">
        <v>6</v>
      </c>
      <c r="B22" s="10">
        <v>3130</v>
      </c>
      <c r="C22" s="110"/>
      <c r="D22" s="110">
        <v>-1534</v>
      </c>
      <c r="E22" s="110">
        <v>-1534</v>
      </c>
      <c r="F22" s="143">
        <f>SUM(G22:J22)</f>
        <v>-1968.8999999999999</v>
      </c>
      <c r="G22" s="110">
        <v>-453.9</v>
      </c>
      <c r="H22" s="110">
        <v>-535.1</v>
      </c>
      <c r="I22" s="110">
        <v>-535.1</v>
      </c>
      <c r="J22" s="110">
        <v>-444.8</v>
      </c>
      <c r="K22" s="2" t="s">
        <v>463</v>
      </c>
      <c r="L22" s="2" t="s">
        <v>463</v>
      </c>
    </row>
    <row r="23" spans="1:12" ht="18" customHeight="1">
      <c r="A23" s="9" t="s">
        <v>82</v>
      </c>
      <c r="B23" s="10">
        <v>3140</v>
      </c>
      <c r="C23" s="115">
        <f>SUM(C24:C26)</f>
        <v>0</v>
      </c>
      <c r="D23" s="115">
        <f>SUM(D24:D26)</f>
        <v>0</v>
      </c>
      <c r="E23" s="115"/>
      <c r="F23" s="143">
        <f t="shared" si="0"/>
        <v>0</v>
      </c>
      <c r="G23" s="115">
        <f>SUM(G24:G26)</f>
        <v>0</v>
      </c>
      <c r="H23" s="115">
        <f>SUM(H24:H26)</f>
        <v>0</v>
      </c>
      <c r="I23" s="115">
        <f>SUM(I24:I26)</f>
        <v>0</v>
      </c>
      <c r="J23" s="115">
        <f>SUM(J24:J26)</f>
        <v>0</v>
      </c>
    </row>
    <row r="24" spans="1:12" ht="18" customHeight="1">
      <c r="A24" s="9" t="s">
        <v>81</v>
      </c>
      <c r="B24" s="7">
        <v>3141</v>
      </c>
      <c r="C24" s="110" t="s">
        <v>235</v>
      </c>
      <c r="D24" s="110" t="s">
        <v>235</v>
      </c>
      <c r="E24" s="110" t="s">
        <v>235</v>
      </c>
      <c r="F24" s="143">
        <f t="shared" si="0"/>
        <v>0</v>
      </c>
      <c r="G24" s="110" t="s">
        <v>235</v>
      </c>
      <c r="H24" s="110" t="s">
        <v>235</v>
      </c>
      <c r="I24" s="110" t="s">
        <v>235</v>
      </c>
      <c r="J24" s="110" t="s">
        <v>235</v>
      </c>
    </row>
    <row r="25" spans="1:12" ht="18" customHeight="1">
      <c r="A25" s="9" t="s">
        <v>84</v>
      </c>
      <c r="B25" s="7">
        <v>3142</v>
      </c>
      <c r="C25" s="110" t="s">
        <v>235</v>
      </c>
      <c r="D25" s="110" t="s">
        <v>235</v>
      </c>
      <c r="E25" s="110" t="s">
        <v>235</v>
      </c>
      <c r="F25" s="143">
        <f t="shared" si="0"/>
        <v>0</v>
      </c>
      <c r="G25" s="110" t="s">
        <v>235</v>
      </c>
      <c r="H25" s="110" t="s">
        <v>235</v>
      </c>
      <c r="I25" s="110" t="s">
        <v>235</v>
      </c>
      <c r="J25" s="110" t="s">
        <v>235</v>
      </c>
    </row>
    <row r="26" spans="1:12" ht="18" customHeight="1">
      <c r="A26" s="9" t="s">
        <v>105</v>
      </c>
      <c r="B26" s="7">
        <v>3143</v>
      </c>
      <c r="C26" s="110" t="s">
        <v>235</v>
      </c>
      <c r="D26" s="110" t="s">
        <v>235</v>
      </c>
      <c r="E26" s="110" t="s">
        <v>235</v>
      </c>
      <c r="F26" s="143">
        <f t="shared" si="0"/>
        <v>0</v>
      </c>
      <c r="G26" s="110" t="s">
        <v>235</v>
      </c>
      <c r="H26" s="110" t="s">
        <v>235</v>
      </c>
      <c r="I26" s="110" t="s">
        <v>235</v>
      </c>
      <c r="J26" s="110" t="s">
        <v>235</v>
      </c>
    </row>
    <row r="27" spans="1:12" ht="18" customHeight="1">
      <c r="A27" s="9" t="s">
        <v>408</v>
      </c>
      <c r="B27" s="10">
        <v>3150</v>
      </c>
      <c r="C27" s="115">
        <f>SUM(C28:C34,C37)</f>
        <v>0</v>
      </c>
      <c r="D27" s="115">
        <f>SUM(D28:D34,D37)</f>
        <v>-1082</v>
      </c>
      <c r="E27" s="115">
        <f>SUM(E28:E34,E37)</f>
        <v>-1082</v>
      </c>
      <c r="F27" s="143">
        <f t="shared" si="0"/>
        <v>-1740.3000000000002</v>
      </c>
      <c r="G27" s="115">
        <f>SUM(G28:G34,G37)</f>
        <v>-397.40000000000003</v>
      </c>
      <c r="H27" s="115">
        <f>SUM(H28:H34,H37)</f>
        <v>-474.29999999999995</v>
      </c>
      <c r="I27" s="115">
        <f>SUM(I28:I34,I37)</f>
        <v>-474.2</v>
      </c>
      <c r="J27" s="115">
        <f>SUM(J28:J34,J37)</f>
        <v>-394.40000000000003</v>
      </c>
    </row>
    <row r="28" spans="1:12" ht="18" customHeight="1">
      <c r="A28" s="9" t="s">
        <v>288</v>
      </c>
      <c r="B28" s="7">
        <v>3151</v>
      </c>
      <c r="C28" s="110" t="s">
        <v>235</v>
      </c>
      <c r="D28" s="110" t="s">
        <v>235</v>
      </c>
      <c r="E28" s="110" t="s">
        <v>235</v>
      </c>
      <c r="F28" s="143">
        <f t="shared" si="0"/>
        <v>0</v>
      </c>
      <c r="G28" s="110" t="s">
        <v>235</v>
      </c>
      <c r="H28" s="110" t="s">
        <v>235</v>
      </c>
      <c r="I28" s="110" t="s">
        <v>235</v>
      </c>
      <c r="J28" s="110" t="s">
        <v>235</v>
      </c>
    </row>
    <row r="29" spans="1:12" ht="18" customHeight="1">
      <c r="A29" s="9" t="s">
        <v>289</v>
      </c>
      <c r="B29" s="7">
        <v>3152</v>
      </c>
      <c r="C29" s="110" t="s">
        <v>235</v>
      </c>
      <c r="D29" s="110"/>
      <c r="E29" s="110" t="s">
        <v>235</v>
      </c>
      <c r="F29" s="143">
        <f t="shared" si="0"/>
        <v>0</v>
      </c>
      <c r="G29" s="110"/>
      <c r="H29" s="110"/>
      <c r="I29" s="110"/>
      <c r="J29" s="110"/>
    </row>
    <row r="30" spans="1:12" ht="18" customHeight="1">
      <c r="A30" s="9" t="s">
        <v>446</v>
      </c>
      <c r="B30" s="7"/>
      <c r="C30" s="110"/>
      <c r="D30" s="110">
        <v>-83</v>
      </c>
      <c r="E30" s="110">
        <v>-83</v>
      </c>
      <c r="F30" s="143">
        <f t="shared" si="0"/>
        <v>-133.4</v>
      </c>
      <c r="G30" s="110">
        <v>-30.3</v>
      </c>
      <c r="H30" s="110">
        <v>-36.4</v>
      </c>
      <c r="I30" s="110">
        <v>-36.4</v>
      </c>
      <c r="J30" s="110">
        <v>-30.3</v>
      </c>
    </row>
    <row r="31" spans="1:12" ht="18" customHeight="1">
      <c r="A31" s="9" t="s">
        <v>74</v>
      </c>
      <c r="B31" s="7">
        <v>3153</v>
      </c>
      <c r="C31" s="110" t="s">
        <v>235</v>
      </c>
      <c r="D31" s="110">
        <v>-999</v>
      </c>
      <c r="E31" s="110">
        <v>-999</v>
      </c>
      <c r="F31" s="143">
        <f t="shared" si="0"/>
        <v>-1603.9</v>
      </c>
      <c r="G31" s="110">
        <v>-364.1</v>
      </c>
      <c r="H31" s="110">
        <v>-437.9</v>
      </c>
      <c r="I31" s="110">
        <v>-437.8</v>
      </c>
      <c r="J31" s="110">
        <v>-364.1</v>
      </c>
    </row>
    <row r="32" spans="1:12" ht="18" customHeight="1">
      <c r="A32" s="9" t="s">
        <v>290</v>
      </c>
      <c r="B32" s="7">
        <v>3154</v>
      </c>
      <c r="C32" s="110" t="s">
        <v>235</v>
      </c>
      <c r="D32" s="110" t="s">
        <v>235</v>
      </c>
      <c r="E32" s="110" t="s">
        <v>235</v>
      </c>
      <c r="F32" s="143">
        <f t="shared" si="0"/>
        <v>0</v>
      </c>
      <c r="G32" s="110" t="s">
        <v>235</v>
      </c>
      <c r="H32" s="110" t="s">
        <v>235</v>
      </c>
      <c r="I32" s="110" t="s">
        <v>235</v>
      </c>
      <c r="J32" s="110" t="s">
        <v>235</v>
      </c>
    </row>
    <row r="33" spans="1:10" ht="18" customHeight="1">
      <c r="A33" s="9" t="s">
        <v>327</v>
      </c>
      <c r="B33" s="7">
        <v>3155</v>
      </c>
      <c r="C33" s="110"/>
      <c r="D33" s="110">
        <f>-E34</f>
        <v>0</v>
      </c>
      <c r="E33" s="110" t="s">
        <v>235</v>
      </c>
      <c r="F33" s="143">
        <f t="shared" si="0"/>
        <v>-3</v>
      </c>
      <c r="G33" s="110">
        <v>-3</v>
      </c>
      <c r="H33" s="110" t="s">
        <v>235</v>
      </c>
      <c r="I33" s="110" t="s">
        <v>235</v>
      </c>
      <c r="J33" s="110" t="s">
        <v>235</v>
      </c>
    </row>
    <row r="34" spans="1:10" ht="18" customHeight="1">
      <c r="A34" s="9" t="s">
        <v>422</v>
      </c>
      <c r="B34" s="7">
        <v>3156</v>
      </c>
      <c r="C34" s="115"/>
      <c r="D34" s="115">
        <f t="shared" ref="D34:J34" si="1">SUM(D35:D36)</f>
        <v>0</v>
      </c>
      <c r="E34" s="115">
        <f t="shared" si="1"/>
        <v>0</v>
      </c>
      <c r="F34" s="115">
        <f t="shared" si="1"/>
        <v>0</v>
      </c>
      <c r="G34" s="115">
        <f t="shared" si="1"/>
        <v>0</v>
      </c>
      <c r="H34" s="115">
        <f t="shared" si="1"/>
        <v>0</v>
      </c>
      <c r="I34" s="115">
        <f t="shared" si="1"/>
        <v>0</v>
      </c>
      <c r="J34" s="115">
        <f t="shared" si="1"/>
        <v>0</v>
      </c>
    </row>
    <row r="35" spans="1:10" ht="34.5" customHeight="1">
      <c r="A35" s="9" t="s">
        <v>317</v>
      </c>
      <c r="B35" s="7" t="s">
        <v>409</v>
      </c>
      <c r="C35" s="110" t="s">
        <v>235</v>
      </c>
      <c r="D35" s="110" t="s">
        <v>235</v>
      </c>
      <c r="E35" s="110" t="s">
        <v>235</v>
      </c>
      <c r="F35" s="143"/>
      <c r="G35" s="110" t="s">
        <v>235</v>
      </c>
      <c r="H35" s="110" t="s">
        <v>235</v>
      </c>
      <c r="I35" s="110" t="s">
        <v>235</v>
      </c>
      <c r="J35" s="110" t="s">
        <v>235</v>
      </c>
    </row>
    <row r="36" spans="1:10" ht="54" customHeight="1">
      <c r="A36" s="9" t="s">
        <v>416</v>
      </c>
      <c r="B36" s="10" t="s">
        <v>410</v>
      </c>
      <c r="C36" s="110" t="s">
        <v>235</v>
      </c>
      <c r="D36" s="110" t="s">
        <v>235</v>
      </c>
      <c r="E36" s="110" t="s">
        <v>235</v>
      </c>
      <c r="F36" s="143">
        <f t="shared" si="0"/>
        <v>0</v>
      </c>
      <c r="G36" s="110" t="s">
        <v>235</v>
      </c>
      <c r="H36" s="110" t="s">
        <v>235</v>
      </c>
      <c r="I36" s="110" t="s">
        <v>235</v>
      </c>
      <c r="J36" s="110" t="s">
        <v>235</v>
      </c>
    </row>
    <row r="37" spans="1:10" ht="18" customHeight="1">
      <c r="A37" s="9" t="s">
        <v>364</v>
      </c>
      <c r="B37" s="10">
        <v>3157</v>
      </c>
      <c r="C37" s="110"/>
      <c r="D37" s="110"/>
      <c r="E37" s="110"/>
      <c r="F37" s="143">
        <f t="shared" si="0"/>
        <v>0</v>
      </c>
      <c r="G37" s="110"/>
      <c r="H37" s="110"/>
      <c r="I37" s="110"/>
      <c r="J37" s="110"/>
    </row>
    <row r="38" spans="1:10" ht="20.100000000000001" customHeight="1">
      <c r="A38" s="9" t="s">
        <v>291</v>
      </c>
      <c r="B38" s="10">
        <v>3160</v>
      </c>
      <c r="C38" s="110" t="s">
        <v>235</v>
      </c>
      <c r="D38" s="110" t="s">
        <v>235</v>
      </c>
      <c r="E38" s="110" t="s">
        <v>235</v>
      </c>
      <c r="F38" s="115">
        <f t="shared" si="0"/>
        <v>0</v>
      </c>
      <c r="G38" s="110" t="s">
        <v>235</v>
      </c>
      <c r="H38" s="110" t="s">
        <v>235</v>
      </c>
      <c r="I38" s="110" t="s">
        <v>235</v>
      </c>
      <c r="J38" s="110" t="s">
        <v>235</v>
      </c>
    </row>
    <row r="39" spans="1:10" ht="23.1" customHeight="1">
      <c r="A39" s="9" t="s">
        <v>363</v>
      </c>
      <c r="B39" s="57">
        <v>3170</v>
      </c>
      <c r="C39" s="110"/>
      <c r="D39" s="110">
        <v>-1153</v>
      </c>
      <c r="E39" s="110">
        <v>-1153</v>
      </c>
      <c r="F39" s="143">
        <f t="shared" si="0"/>
        <v>-1200</v>
      </c>
      <c r="G39" s="135">
        <v>-1125</v>
      </c>
      <c r="H39" s="135">
        <v>-25</v>
      </c>
      <c r="I39" s="135">
        <v>-25</v>
      </c>
      <c r="J39" s="110">
        <v>-25</v>
      </c>
    </row>
    <row r="40" spans="1:10" ht="23.1" customHeight="1">
      <c r="A40" s="9" t="s">
        <v>447</v>
      </c>
      <c r="B40" s="190">
        <v>3171</v>
      </c>
      <c r="C40" s="110"/>
      <c r="D40" s="110">
        <v>-15</v>
      </c>
      <c r="E40" s="110">
        <v>-15</v>
      </c>
      <c r="F40" s="115">
        <f t="shared" si="0"/>
        <v>-12.100000000000001</v>
      </c>
      <c r="G40" s="110">
        <v>-3.4</v>
      </c>
      <c r="H40" s="110">
        <v>-3</v>
      </c>
      <c r="I40" s="110">
        <v>-2.9</v>
      </c>
      <c r="J40" s="110">
        <v>-2.8</v>
      </c>
    </row>
    <row r="41" spans="1:10" ht="35.25" customHeight="1">
      <c r="A41" s="9" t="s">
        <v>464</v>
      </c>
      <c r="B41" s="190">
        <v>3172</v>
      </c>
      <c r="C41" s="110"/>
      <c r="D41" s="110">
        <v>-200</v>
      </c>
      <c r="E41" s="110">
        <v>-200</v>
      </c>
      <c r="F41" s="115">
        <f t="shared" si="0"/>
        <v>0</v>
      </c>
      <c r="G41" s="110" t="s">
        <v>235</v>
      </c>
      <c r="H41" s="110" t="s">
        <v>235</v>
      </c>
      <c r="I41" s="110" t="s">
        <v>235</v>
      </c>
      <c r="J41" s="110" t="s">
        <v>235</v>
      </c>
    </row>
    <row r="42" spans="1:10" ht="23.1" customHeight="1">
      <c r="A42" s="9" t="s">
        <v>489</v>
      </c>
      <c r="B42" s="190">
        <v>3173</v>
      </c>
      <c r="C42" s="110"/>
      <c r="D42" s="110">
        <v>-21</v>
      </c>
      <c r="E42" s="110">
        <v>-21</v>
      </c>
      <c r="F42" s="115">
        <f t="shared" si="0"/>
        <v>-52</v>
      </c>
      <c r="G42" s="110">
        <v>-13</v>
      </c>
      <c r="H42" s="110">
        <v>-13</v>
      </c>
      <c r="I42" s="110">
        <v>-13</v>
      </c>
      <c r="J42" s="110">
        <v>-13</v>
      </c>
    </row>
    <row r="43" spans="1:10" ht="45.75" customHeight="1">
      <c r="A43" s="9" t="s">
        <v>496</v>
      </c>
      <c r="B43" s="190">
        <v>3174</v>
      </c>
      <c r="C43" s="110"/>
      <c r="D43" s="110">
        <v>-917</v>
      </c>
      <c r="E43" s="110">
        <v>-917</v>
      </c>
      <c r="F43" s="115">
        <f t="shared" si="0"/>
        <v>-1136.4000000000001</v>
      </c>
      <c r="G43" s="110">
        <v>-1109.4000000000001</v>
      </c>
      <c r="H43" s="110">
        <v>-9</v>
      </c>
      <c r="I43" s="110">
        <v>-9</v>
      </c>
      <c r="J43" s="110">
        <v>-9</v>
      </c>
    </row>
    <row r="44" spans="1:10" ht="19.5" customHeight="1">
      <c r="A44" s="11" t="s">
        <v>249</v>
      </c>
      <c r="B44" s="131">
        <v>3195</v>
      </c>
      <c r="C44" s="140">
        <f>SUM(C7,C19)</f>
        <v>0</v>
      </c>
      <c r="D44" s="140">
        <f>SUM(D7,D19)</f>
        <v>383.29999999999927</v>
      </c>
      <c r="E44" s="140">
        <v>384</v>
      </c>
      <c r="F44" s="143">
        <f>SUM(G44:J44)</f>
        <v>1045.5000000000009</v>
      </c>
      <c r="G44" s="140">
        <f>SUM(G7,G19)</f>
        <v>470.60000000000036</v>
      </c>
      <c r="H44" s="140">
        <f>SUM(H7,H19)</f>
        <v>164.70000000000027</v>
      </c>
      <c r="I44" s="140">
        <f>SUM(I7,I19)</f>
        <v>164.70000000000027</v>
      </c>
      <c r="J44" s="140">
        <f>SUM(J7,J19)</f>
        <v>245.5</v>
      </c>
    </row>
    <row r="45" spans="1:10" ht="18" customHeight="1">
      <c r="A45" s="151" t="s">
        <v>129</v>
      </c>
      <c r="B45" s="7"/>
      <c r="C45" s="274"/>
      <c r="D45" s="275"/>
      <c r="E45" s="275"/>
      <c r="F45" s="275"/>
      <c r="G45" s="275"/>
      <c r="H45" s="275"/>
      <c r="I45" s="275"/>
      <c r="J45" s="276"/>
    </row>
    <row r="46" spans="1:10" s="17" customFormat="1" ht="18" customHeight="1">
      <c r="A46" s="137" t="s">
        <v>372</v>
      </c>
      <c r="B46" s="134">
        <v>3200</v>
      </c>
      <c r="C46" s="140">
        <f>SUM(C47,C49:C53)</f>
        <v>0</v>
      </c>
      <c r="D46" s="140"/>
      <c r="E46" s="140">
        <f>SUM(E47,E49:E53)</f>
        <v>571</v>
      </c>
      <c r="F46" s="143">
        <f>SUM(G46:J46)</f>
        <v>300</v>
      </c>
      <c r="G46" s="140">
        <f>SUM(G47,G49:G53)</f>
        <v>300</v>
      </c>
      <c r="H46" s="140">
        <f>SUM(H47,H49:H53)</f>
        <v>0</v>
      </c>
      <c r="I46" s="140">
        <f>SUM(I47,I49:I53)</f>
        <v>0</v>
      </c>
      <c r="J46" s="140">
        <f>SUM(J47,J49:J53)</f>
        <v>0</v>
      </c>
    </row>
    <row r="47" spans="1:10" ht="18" customHeight="1">
      <c r="A47" s="9" t="s">
        <v>373</v>
      </c>
      <c r="B47" s="10">
        <v>3210</v>
      </c>
      <c r="C47" s="110"/>
      <c r="D47" s="110"/>
      <c r="E47" s="110"/>
      <c r="F47" s="143">
        <f t="shared" ref="F47:F62" si="2">SUM(G47:J47)</f>
        <v>0</v>
      </c>
      <c r="G47" s="110"/>
      <c r="H47" s="110"/>
      <c r="I47" s="110"/>
      <c r="J47" s="110"/>
    </row>
    <row r="48" spans="1:10" ht="18" customHeight="1">
      <c r="A48" s="9" t="s">
        <v>374</v>
      </c>
      <c r="B48" s="10">
        <v>3215</v>
      </c>
      <c r="C48" s="110"/>
      <c r="D48" s="110"/>
      <c r="E48" s="110"/>
      <c r="F48" s="143">
        <f t="shared" si="2"/>
        <v>0</v>
      </c>
      <c r="G48" s="110"/>
      <c r="H48" s="110"/>
      <c r="I48" s="110"/>
      <c r="J48" s="110"/>
    </row>
    <row r="49" spans="1:10" ht="18" customHeight="1">
      <c r="A49" s="9" t="s">
        <v>375</v>
      </c>
      <c r="B49" s="10">
        <v>3220</v>
      </c>
      <c r="C49" s="110"/>
      <c r="D49" s="110"/>
      <c r="E49" s="110"/>
      <c r="F49" s="143">
        <f t="shared" si="2"/>
        <v>0</v>
      </c>
      <c r="G49" s="110"/>
      <c r="H49" s="110"/>
      <c r="I49" s="110"/>
      <c r="J49" s="110"/>
    </row>
    <row r="50" spans="1:10" ht="18" customHeight="1">
      <c r="A50" s="9" t="s">
        <v>376</v>
      </c>
      <c r="B50" s="10">
        <v>3225</v>
      </c>
      <c r="C50" s="110"/>
      <c r="D50" s="110"/>
      <c r="E50" s="110"/>
      <c r="F50" s="143">
        <f t="shared" si="2"/>
        <v>0</v>
      </c>
      <c r="G50" s="110"/>
      <c r="H50" s="110"/>
      <c r="I50" s="110"/>
      <c r="J50" s="110"/>
    </row>
    <row r="51" spans="1:10" ht="18" customHeight="1">
      <c r="A51" s="9" t="s">
        <v>377</v>
      </c>
      <c r="B51" s="10">
        <v>3230</v>
      </c>
      <c r="C51" s="110"/>
      <c r="D51" s="110"/>
      <c r="E51" s="110"/>
      <c r="F51" s="143">
        <f t="shared" si="2"/>
        <v>0</v>
      </c>
      <c r="G51" s="110"/>
      <c r="H51" s="110"/>
      <c r="I51" s="110"/>
      <c r="J51" s="110"/>
    </row>
    <row r="52" spans="1:10" ht="20.100000000000001" customHeight="1">
      <c r="A52" s="9" t="s">
        <v>414</v>
      </c>
      <c r="B52" s="10">
        <v>3235</v>
      </c>
      <c r="C52" s="110"/>
      <c r="D52" s="110"/>
      <c r="E52" s="110"/>
      <c r="F52" s="115">
        <f t="shared" si="2"/>
        <v>0</v>
      </c>
      <c r="G52" s="110"/>
      <c r="H52" s="110"/>
      <c r="I52" s="110"/>
      <c r="J52" s="110"/>
    </row>
    <row r="53" spans="1:10" ht="18" customHeight="1">
      <c r="A53" s="9" t="s">
        <v>487</v>
      </c>
      <c r="B53" s="10">
        <v>3240</v>
      </c>
      <c r="C53" s="110"/>
      <c r="D53" s="110"/>
      <c r="E53" s="110">
        <v>571</v>
      </c>
      <c r="F53" s="143">
        <f t="shared" si="2"/>
        <v>300</v>
      </c>
      <c r="G53" s="110">
        <v>300</v>
      </c>
      <c r="H53" s="110"/>
      <c r="I53" s="110"/>
      <c r="J53" s="110"/>
    </row>
    <row r="54" spans="1:10" s="17" customFormat="1" ht="18" customHeight="1">
      <c r="A54" s="11" t="s">
        <v>378</v>
      </c>
      <c r="B54" s="12">
        <v>3255</v>
      </c>
      <c r="C54" s="140">
        <f>SUM(C55,C57,C61,C62)</f>
        <v>0</v>
      </c>
      <c r="D54" s="140">
        <f>SUM(D55,D57,D61,D62)</f>
        <v>0</v>
      </c>
      <c r="E54" s="140">
        <f>SUM(E55,E57,E61,E62)</f>
        <v>-571</v>
      </c>
      <c r="F54" s="143">
        <f t="shared" si="2"/>
        <v>-300</v>
      </c>
      <c r="G54" s="140">
        <f>SUM(G55,G57,G61,G62)</f>
        <v>-300</v>
      </c>
      <c r="H54" s="140">
        <f>SUM(H55,H57,H61,H62)</f>
        <v>0</v>
      </c>
      <c r="I54" s="140">
        <f>SUM(I55,I57,I61,I62)</f>
        <v>0</v>
      </c>
      <c r="J54" s="140">
        <f>SUM(J55,J57,J61,J62)</f>
        <v>0</v>
      </c>
    </row>
    <row r="55" spans="1:10" ht="18" customHeight="1">
      <c r="A55" s="9" t="s">
        <v>379</v>
      </c>
      <c r="B55" s="153">
        <v>3260</v>
      </c>
      <c r="C55" s="110" t="s">
        <v>235</v>
      </c>
      <c r="D55" s="110" t="s">
        <v>235</v>
      </c>
      <c r="E55" s="110" t="s">
        <v>235</v>
      </c>
      <c r="F55" s="143">
        <f t="shared" si="2"/>
        <v>0</v>
      </c>
      <c r="G55" s="110" t="s">
        <v>235</v>
      </c>
      <c r="H55" s="110" t="s">
        <v>235</v>
      </c>
      <c r="I55" s="110" t="s">
        <v>235</v>
      </c>
      <c r="J55" s="110" t="s">
        <v>235</v>
      </c>
    </row>
    <row r="56" spans="1:10" ht="18" customHeight="1">
      <c r="A56" s="9" t="s">
        <v>380</v>
      </c>
      <c r="B56" s="153">
        <v>3265</v>
      </c>
      <c r="C56" s="110" t="s">
        <v>235</v>
      </c>
      <c r="D56" s="110" t="s">
        <v>235</v>
      </c>
      <c r="E56" s="110" t="s">
        <v>235</v>
      </c>
      <c r="F56" s="143">
        <f t="shared" si="2"/>
        <v>0</v>
      </c>
      <c r="G56" s="110" t="s">
        <v>235</v>
      </c>
      <c r="H56" s="110" t="s">
        <v>235</v>
      </c>
      <c r="I56" s="110" t="s">
        <v>235</v>
      </c>
      <c r="J56" s="110" t="s">
        <v>235</v>
      </c>
    </row>
    <row r="57" spans="1:10" ht="18" customHeight="1">
      <c r="A57" s="9" t="s">
        <v>387</v>
      </c>
      <c r="B57" s="153">
        <v>3270</v>
      </c>
      <c r="C57" s="110" t="s">
        <v>235</v>
      </c>
      <c r="D57" s="110" t="s">
        <v>235</v>
      </c>
      <c r="E57" s="110" t="s">
        <v>235</v>
      </c>
      <c r="F57" s="143">
        <f t="shared" si="2"/>
        <v>0</v>
      </c>
      <c r="G57" s="110" t="s">
        <v>235</v>
      </c>
      <c r="H57" s="110" t="s">
        <v>235</v>
      </c>
      <c r="I57" s="110" t="s">
        <v>235</v>
      </c>
      <c r="J57" s="110" t="s">
        <v>235</v>
      </c>
    </row>
    <row r="58" spans="1:10" ht="18" customHeight="1">
      <c r="A58" s="9" t="s">
        <v>388</v>
      </c>
      <c r="B58" s="153" t="s">
        <v>389</v>
      </c>
      <c r="C58" s="110" t="s">
        <v>235</v>
      </c>
      <c r="D58" s="110" t="s">
        <v>235</v>
      </c>
      <c r="E58" s="110" t="s">
        <v>235</v>
      </c>
      <c r="F58" s="143">
        <f t="shared" si="2"/>
        <v>0</v>
      </c>
      <c r="G58" s="110" t="s">
        <v>235</v>
      </c>
      <c r="H58" s="110" t="s">
        <v>235</v>
      </c>
      <c r="I58" s="110" t="s">
        <v>235</v>
      </c>
      <c r="J58" s="110" t="s">
        <v>235</v>
      </c>
    </row>
    <row r="59" spans="1:10" ht="18" customHeight="1">
      <c r="A59" s="9" t="s">
        <v>390</v>
      </c>
      <c r="B59" s="153" t="s">
        <v>391</v>
      </c>
      <c r="C59" s="110" t="s">
        <v>235</v>
      </c>
      <c r="D59" s="110" t="s">
        <v>235</v>
      </c>
      <c r="E59" s="110" t="s">
        <v>235</v>
      </c>
      <c r="F59" s="143">
        <f t="shared" si="2"/>
        <v>0</v>
      </c>
      <c r="G59" s="110" t="s">
        <v>235</v>
      </c>
      <c r="H59" s="110" t="s">
        <v>235</v>
      </c>
      <c r="I59" s="110" t="s">
        <v>235</v>
      </c>
      <c r="J59" s="110" t="s">
        <v>235</v>
      </c>
    </row>
    <row r="60" spans="1:10" ht="18" customHeight="1">
      <c r="A60" s="9" t="s">
        <v>392</v>
      </c>
      <c r="B60" s="154" t="s">
        <v>393</v>
      </c>
      <c r="C60" s="110" t="s">
        <v>235</v>
      </c>
      <c r="D60" s="110" t="s">
        <v>235</v>
      </c>
      <c r="E60" s="110" t="s">
        <v>235</v>
      </c>
      <c r="F60" s="143">
        <f t="shared" si="2"/>
        <v>0</v>
      </c>
      <c r="G60" s="110" t="s">
        <v>235</v>
      </c>
      <c r="H60" s="110" t="s">
        <v>235</v>
      </c>
      <c r="I60" s="110" t="s">
        <v>235</v>
      </c>
      <c r="J60" s="110" t="s">
        <v>235</v>
      </c>
    </row>
    <row r="61" spans="1:10" ht="20.100000000000001" customHeight="1">
      <c r="A61" s="9" t="s">
        <v>381</v>
      </c>
      <c r="B61" s="155">
        <v>3280</v>
      </c>
      <c r="C61" s="110" t="s">
        <v>235</v>
      </c>
      <c r="D61" s="110" t="s">
        <v>235</v>
      </c>
      <c r="E61" s="110" t="s">
        <v>235</v>
      </c>
      <c r="F61" s="143">
        <f t="shared" si="2"/>
        <v>0</v>
      </c>
      <c r="G61" s="110" t="s">
        <v>235</v>
      </c>
      <c r="H61" s="110" t="s">
        <v>235</v>
      </c>
      <c r="I61" s="110" t="s">
        <v>235</v>
      </c>
      <c r="J61" s="110" t="s">
        <v>235</v>
      </c>
    </row>
    <row r="62" spans="1:10" ht="23.1" customHeight="1">
      <c r="A62" s="9" t="s">
        <v>488</v>
      </c>
      <c r="B62" s="156">
        <v>3290</v>
      </c>
      <c r="C62" s="110"/>
      <c r="D62" s="110" t="s">
        <v>235</v>
      </c>
      <c r="E62" s="110">
        <v>-571</v>
      </c>
      <c r="F62" s="143">
        <f t="shared" si="2"/>
        <v>-300</v>
      </c>
      <c r="G62" s="110">
        <v>-300</v>
      </c>
      <c r="H62" s="110" t="s">
        <v>235</v>
      </c>
      <c r="I62" s="110" t="s">
        <v>235</v>
      </c>
      <c r="J62" s="110" t="s">
        <v>235</v>
      </c>
    </row>
    <row r="63" spans="1:10" ht="20.100000000000001" customHeight="1">
      <c r="A63" s="138" t="s">
        <v>130</v>
      </c>
      <c r="B63" s="12">
        <v>3295</v>
      </c>
      <c r="C63" s="140">
        <f>SUM(C46,C54)</f>
        <v>0</v>
      </c>
      <c r="D63" s="140">
        <f>SUM(D46,D54)</f>
        <v>0</v>
      </c>
      <c r="E63" s="140">
        <f>SUM(E46,E54)</f>
        <v>0</v>
      </c>
      <c r="F63" s="143">
        <f>SUM(G63:J63)</f>
        <v>0</v>
      </c>
      <c r="G63" s="140">
        <f>SUM(G46,G54)</f>
        <v>0</v>
      </c>
      <c r="H63" s="140">
        <f>SUM(H46,H54)</f>
        <v>0</v>
      </c>
      <c r="I63" s="140">
        <f>SUM(I46,I54)</f>
        <v>0</v>
      </c>
      <c r="J63" s="140">
        <f>SUM(J46,J54)</f>
        <v>0</v>
      </c>
    </row>
    <row r="64" spans="1:10" ht="18" customHeight="1">
      <c r="A64" s="151" t="s">
        <v>131</v>
      </c>
      <c r="B64" s="10"/>
      <c r="C64" s="274"/>
      <c r="D64" s="275"/>
      <c r="E64" s="275"/>
      <c r="F64" s="275"/>
      <c r="G64" s="275"/>
      <c r="H64" s="275"/>
      <c r="I64" s="275"/>
      <c r="J64" s="276"/>
    </row>
    <row r="65" spans="1:10" ht="18" customHeight="1">
      <c r="A65" s="11" t="s">
        <v>382</v>
      </c>
      <c r="B65" s="10">
        <v>3300</v>
      </c>
      <c r="C65" s="140">
        <f>SUM(C66,C67,C71)</f>
        <v>0</v>
      </c>
      <c r="D65" s="140">
        <f>SUM(D66,D67,D71)</f>
        <v>0</v>
      </c>
      <c r="E65" s="140">
        <f>SUM(E66,E67,E71)</f>
        <v>0</v>
      </c>
      <c r="F65" s="143">
        <f t="shared" ref="F65:F85" si="3">SUM(G65:J65)</f>
        <v>0</v>
      </c>
      <c r="G65" s="140">
        <f>SUM(G66,G67,G71)</f>
        <v>0</v>
      </c>
      <c r="H65" s="140">
        <f>SUM(H66,H67,H71)</f>
        <v>0</v>
      </c>
      <c r="I65" s="140">
        <f>SUM(I66,I67,I71)</f>
        <v>0</v>
      </c>
      <c r="J65" s="140">
        <f>SUM(J66,J67,J71)</f>
        <v>0</v>
      </c>
    </row>
    <row r="66" spans="1:10" ht="18" customHeight="1">
      <c r="A66" s="9" t="s">
        <v>383</v>
      </c>
      <c r="B66" s="7">
        <v>3305</v>
      </c>
      <c r="C66" s="110"/>
      <c r="D66" s="110"/>
      <c r="E66" s="110"/>
      <c r="F66" s="143">
        <f t="shared" si="3"/>
        <v>0</v>
      </c>
      <c r="G66" s="110"/>
      <c r="H66" s="110"/>
      <c r="I66" s="110"/>
      <c r="J66" s="110"/>
    </row>
    <row r="67" spans="1:10" ht="18" customHeight="1">
      <c r="A67" s="9" t="s">
        <v>292</v>
      </c>
      <c r="B67" s="7">
        <v>3310</v>
      </c>
      <c r="C67" s="115">
        <f>SUM(C68:C70)</f>
        <v>0</v>
      </c>
      <c r="D67" s="115">
        <f>SUM(D68:D70)</f>
        <v>0</v>
      </c>
      <c r="E67" s="115">
        <f>SUM(E68:E70)</f>
        <v>0</v>
      </c>
      <c r="F67" s="143">
        <f t="shared" si="3"/>
        <v>0</v>
      </c>
      <c r="G67" s="115">
        <f>SUM(G68:G70)</f>
        <v>0</v>
      </c>
      <c r="H67" s="115">
        <f>SUM(H68:H70)</f>
        <v>0</v>
      </c>
      <c r="I67" s="115">
        <f>SUM(I68:I70)</f>
        <v>0</v>
      </c>
      <c r="J67" s="115">
        <f>SUM(J68:J70)</f>
        <v>0</v>
      </c>
    </row>
    <row r="68" spans="1:10" ht="18" customHeight="1">
      <c r="A68" s="9" t="s">
        <v>81</v>
      </c>
      <c r="B68" s="7">
        <v>3311</v>
      </c>
      <c r="C68" s="110"/>
      <c r="D68" s="110"/>
      <c r="E68" s="110"/>
      <c r="F68" s="143">
        <f t="shared" si="3"/>
        <v>0</v>
      </c>
      <c r="G68" s="110"/>
      <c r="H68" s="110"/>
      <c r="I68" s="110"/>
      <c r="J68" s="110"/>
    </row>
    <row r="69" spans="1:10" ht="18" customHeight="1">
      <c r="A69" s="9" t="s">
        <v>84</v>
      </c>
      <c r="B69" s="10">
        <v>3312</v>
      </c>
      <c r="C69" s="110"/>
      <c r="D69" s="110"/>
      <c r="E69" s="110"/>
      <c r="F69" s="143">
        <f t="shared" si="3"/>
        <v>0</v>
      </c>
      <c r="G69" s="110"/>
      <c r="H69" s="110"/>
      <c r="I69" s="110"/>
      <c r="J69" s="110"/>
    </row>
    <row r="70" spans="1:10" ht="20.100000000000001" customHeight="1">
      <c r="A70" s="9" t="s">
        <v>105</v>
      </c>
      <c r="B70" s="10">
        <v>3313</v>
      </c>
      <c r="C70" s="110"/>
      <c r="D70" s="110"/>
      <c r="E70" s="110"/>
      <c r="F70" s="115">
        <f t="shared" si="3"/>
        <v>0</v>
      </c>
      <c r="G70" s="110"/>
      <c r="H70" s="110"/>
      <c r="I70" s="110"/>
      <c r="J70" s="110"/>
    </row>
    <row r="71" spans="1:10" ht="18" customHeight="1">
      <c r="A71" s="9" t="s">
        <v>368</v>
      </c>
      <c r="B71" s="10">
        <v>3320</v>
      </c>
      <c r="C71" s="110"/>
      <c r="D71" s="110"/>
      <c r="E71" s="110"/>
      <c r="F71" s="143">
        <f t="shared" si="3"/>
        <v>0</v>
      </c>
      <c r="G71" s="110"/>
      <c r="H71" s="110"/>
      <c r="I71" s="110"/>
      <c r="J71" s="110"/>
    </row>
    <row r="72" spans="1:10" ht="18" customHeight="1">
      <c r="A72" s="11" t="s">
        <v>384</v>
      </c>
      <c r="B72" s="10">
        <v>3330</v>
      </c>
      <c r="C72" s="140">
        <f>SUM(C73:C74,C78:C81)</f>
        <v>0</v>
      </c>
      <c r="D72" s="140">
        <f>SUM(D73:D74,D78:D81)</f>
        <v>0</v>
      </c>
      <c r="E72" s="140">
        <f>SUM(E73:E74,E78:E81)</f>
        <v>0</v>
      </c>
      <c r="F72" s="143">
        <f t="shared" si="3"/>
        <v>0</v>
      </c>
      <c r="G72" s="140">
        <f>SUM(G73:G74,G78:G81)</f>
        <v>0</v>
      </c>
      <c r="H72" s="140">
        <f>SUM(H73:H74,H78:H81)</f>
        <v>0</v>
      </c>
      <c r="I72" s="140">
        <f>SUM(I73:I74,I78:I81)</f>
        <v>0</v>
      </c>
      <c r="J72" s="140">
        <f>SUM(J73:J74,J78:J81)</f>
        <v>0</v>
      </c>
    </row>
    <row r="73" spans="1:10" ht="18" customHeight="1">
      <c r="A73" s="9" t="s">
        <v>385</v>
      </c>
      <c r="B73" s="7">
        <v>3335</v>
      </c>
      <c r="C73" s="110" t="s">
        <v>235</v>
      </c>
      <c r="D73" s="110" t="s">
        <v>235</v>
      </c>
      <c r="E73" s="110" t="s">
        <v>235</v>
      </c>
      <c r="F73" s="143">
        <f t="shared" si="3"/>
        <v>0</v>
      </c>
      <c r="G73" s="110" t="s">
        <v>235</v>
      </c>
      <c r="H73" s="110" t="s">
        <v>235</v>
      </c>
      <c r="I73" s="110" t="s">
        <v>235</v>
      </c>
      <c r="J73" s="110" t="s">
        <v>235</v>
      </c>
    </row>
    <row r="74" spans="1:10" ht="18" customHeight="1">
      <c r="A74" s="9" t="s">
        <v>293</v>
      </c>
      <c r="B74" s="7">
        <v>3340</v>
      </c>
      <c r="C74" s="115">
        <f>SUM(C75:C77)</f>
        <v>0</v>
      </c>
      <c r="D74" s="115">
        <f>SUM(D75:D77)</f>
        <v>0</v>
      </c>
      <c r="E74" s="115">
        <f>SUM(E75:E77)</f>
        <v>0</v>
      </c>
      <c r="F74" s="143">
        <f t="shared" si="3"/>
        <v>0</v>
      </c>
      <c r="G74" s="115">
        <f>SUM(G75:G77)</f>
        <v>0</v>
      </c>
      <c r="H74" s="115">
        <f>SUM(H75:H77)</f>
        <v>0</v>
      </c>
      <c r="I74" s="115">
        <f>SUM(I75:I77)</f>
        <v>0</v>
      </c>
      <c r="J74" s="115">
        <f>SUM(J75:J77)</f>
        <v>0</v>
      </c>
    </row>
    <row r="75" spans="1:10" ht="18" customHeight="1">
      <c r="A75" s="9" t="s">
        <v>81</v>
      </c>
      <c r="B75" s="7">
        <v>3341</v>
      </c>
      <c r="C75" s="110" t="s">
        <v>235</v>
      </c>
      <c r="D75" s="110" t="s">
        <v>235</v>
      </c>
      <c r="E75" s="110" t="s">
        <v>235</v>
      </c>
      <c r="F75" s="143">
        <f t="shared" si="3"/>
        <v>0</v>
      </c>
      <c r="G75" s="110" t="s">
        <v>235</v>
      </c>
      <c r="H75" s="110" t="s">
        <v>235</v>
      </c>
      <c r="I75" s="110" t="s">
        <v>235</v>
      </c>
      <c r="J75" s="110" t="s">
        <v>235</v>
      </c>
    </row>
    <row r="76" spans="1:10" ht="18" customHeight="1">
      <c r="A76" s="9" t="s">
        <v>84</v>
      </c>
      <c r="B76" s="7">
        <v>3342</v>
      </c>
      <c r="C76" s="110" t="s">
        <v>235</v>
      </c>
      <c r="D76" s="110" t="s">
        <v>235</v>
      </c>
      <c r="E76" s="110" t="s">
        <v>235</v>
      </c>
      <c r="F76" s="143">
        <f t="shared" si="3"/>
        <v>0</v>
      </c>
      <c r="G76" s="110" t="s">
        <v>235</v>
      </c>
      <c r="H76" s="110" t="s">
        <v>235</v>
      </c>
      <c r="I76" s="110" t="s">
        <v>235</v>
      </c>
      <c r="J76" s="110" t="s">
        <v>235</v>
      </c>
    </row>
    <row r="77" spans="1:10" ht="19.5" customHeight="1">
      <c r="A77" s="9" t="s">
        <v>105</v>
      </c>
      <c r="B77" s="7">
        <v>3343</v>
      </c>
      <c r="C77" s="110" t="s">
        <v>235</v>
      </c>
      <c r="D77" s="110" t="s">
        <v>235</v>
      </c>
      <c r="E77" s="110" t="s">
        <v>235</v>
      </c>
      <c r="F77" s="143">
        <f t="shared" si="3"/>
        <v>0</v>
      </c>
      <c r="G77" s="110" t="s">
        <v>235</v>
      </c>
      <c r="H77" s="110" t="s">
        <v>235</v>
      </c>
      <c r="I77" s="110" t="s">
        <v>235</v>
      </c>
      <c r="J77" s="110" t="s">
        <v>235</v>
      </c>
    </row>
    <row r="78" spans="1:10" ht="18.75" customHeight="1">
      <c r="A78" s="9" t="s">
        <v>411</v>
      </c>
      <c r="B78" s="7">
        <v>3350</v>
      </c>
      <c r="C78" s="110" t="s">
        <v>235</v>
      </c>
      <c r="D78" s="110" t="s">
        <v>235</v>
      </c>
      <c r="E78" s="110" t="s">
        <v>235</v>
      </c>
      <c r="F78" s="143">
        <f t="shared" si="3"/>
        <v>0</v>
      </c>
      <c r="G78" s="110" t="s">
        <v>235</v>
      </c>
      <c r="H78" s="110" t="s">
        <v>235</v>
      </c>
      <c r="I78" s="110" t="s">
        <v>235</v>
      </c>
      <c r="J78" s="110" t="s">
        <v>235</v>
      </c>
    </row>
    <row r="79" spans="1:10" ht="18" customHeight="1">
      <c r="A79" s="9" t="s">
        <v>412</v>
      </c>
      <c r="B79" s="10">
        <v>3360</v>
      </c>
      <c r="C79" s="110" t="s">
        <v>235</v>
      </c>
      <c r="D79" s="110" t="s">
        <v>235</v>
      </c>
      <c r="E79" s="110" t="s">
        <v>235</v>
      </c>
      <c r="F79" s="143">
        <f t="shared" si="3"/>
        <v>0</v>
      </c>
      <c r="G79" s="110" t="s">
        <v>235</v>
      </c>
      <c r="H79" s="110" t="s">
        <v>235</v>
      </c>
      <c r="I79" s="110" t="s">
        <v>235</v>
      </c>
      <c r="J79" s="110" t="s">
        <v>235</v>
      </c>
    </row>
    <row r="80" spans="1:10" ht="18.75" customHeight="1">
      <c r="A80" s="9" t="s">
        <v>413</v>
      </c>
      <c r="B80" s="10">
        <v>3370</v>
      </c>
      <c r="C80" s="110" t="s">
        <v>235</v>
      </c>
      <c r="D80" s="110" t="s">
        <v>235</v>
      </c>
      <c r="E80" s="110" t="s">
        <v>235</v>
      </c>
      <c r="F80" s="115">
        <f t="shared" si="3"/>
        <v>0</v>
      </c>
      <c r="G80" s="110" t="s">
        <v>235</v>
      </c>
      <c r="H80" s="110" t="s">
        <v>235</v>
      </c>
      <c r="I80" s="110" t="s">
        <v>235</v>
      </c>
      <c r="J80" s="110" t="s">
        <v>235</v>
      </c>
    </row>
    <row r="81" spans="1:10" ht="20.100000000000001" customHeight="1">
      <c r="A81" s="9" t="s">
        <v>364</v>
      </c>
      <c r="B81" s="10">
        <v>3380</v>
      </c>
      <c r="C81" s="110" t="s">
        <v>235</v>
      </c>
      <c r="D81" s="110" t="s">
        <v>235</v>
      </c>
      <c r="E81" s="110" t="s">
        <v>235</v>
      </c>
      <c r="F81" s="115">
        <f t="shared" si="3"/>
        <v>0</v>
      </c>
      <c r="G81" s="110" t="s">
        <v>235</v>
      </c>
      <c r="H81" s="110" t="s">
        <v>235</v>
      </c>
      <c r="I81" s="110" t="s">
        <v>235</v>
      </c>
      <c r="J81" s="110" t="s">
        <v>235</v>
      </c>
    </row>
    <row r="82" spans="1:10" s="17" customFormat="1" ht="20.100000000000001" customHeight="1">
      <c r="A82" s="11" t="s">
        <v>132</v>
      </c>
      <c r="B82" s="12">
        <v>3395</v>
      </c>
      <c r="C82" s="141">
        <f>SUM(C65,C72)</f>
        <v>0</v>
      </c>
      <c r="D82" s="141">
        <f>SUM(D65,D72)</f>
        <v>0</v>
      </c>
      <c r="E82" s="141">
        <f>SUM(E65,E72)</f>
        <v>0</v>
      </c>
      <c r="F82" s="115">
        <f t="shared" si="3"/>
        <v>0</v>
      </c>
      <c r="G82" s="141">
        <f>SUM(G65,G72)</f>
        <v>0</v>
      </c>
      <c r="H82" s="141">
        <f>SUM(H65,H72)</f>
        <v>0</v>
      </c>
      <c r="I82" s="141">
        <f>SUM(I65,I72)</f>
        <v>0</v>
      </c>
      <c r="J82" s="141">
        <f>SUM(J65,J72)</f>
        <v>0</v>
      </c>
    </row>
    <row r="83" spans="1:10" s="17" customFormat="1" ht="20.100000000000001" customHeight="1">
      <c r="A83" s="152" t="s">
        <v>399</v>
      </c>
      <c r="B83" s="12">
        <v>3400</v>
      </c>
      <c r="C83" s="141">
        <f t="shared" ref="C83:J83" si="4">SUM(C44,C63,C82)</f>
        <v>0</v>
      </c>
      <c r="D83" s="141">
        <f t="shared" si="4"/>
        <v>383.29999999999927</v>
      </c>
      <c r="E83" s="191">
        <f>SUM(E44,E63,E82)</f>
        <v>384</v>
      </c>
      <c r="F83" s="191">
        <f t="shared" si="4"/>
        <v>1045.5000000000009</v>
      </c>
      <c r="G83" s="191">
        <f>SUM(G44,G63,G82)</f>
        <v>470.60000000000036</v>
      </c>
      <c r="H83" s="191">
        <f t="shared" si="4"/>
        <v>164.70000000000027</v>
      </c>
      <c r="I83" s="191">
        <f t="shared" si="4"/>
        <v>164.70000000000027</v>
      </c>
      <c r="J83" s="191">
        <f t="shared" si="4"/>
        <v>245.5</v>
      </c>
    </row>
    <row r="84" spans="1:10" ht="20.100000000000001" customHeight="1">
      <c r="A84" s="9" t="s">
        <v>248</v>
      </c>
      <c r="B84" s="10">
        <v>3405</v>
      </c>
      <c r="C84" s="116"/>
      <c r="D84" s="203">
        <v>3</v>
      </c>
      <c r="E84" s="203">
        <v>3</v>
      </c>
      <c r="F84" s="203">
        <v>386</v>
      </c>
      <c r="G84" s="203">
        <f>F84</f>
        <v>386</v>
      </c>
      <c r="H84" s="203">
        <f>G86</f>
        <v>856.60000000000036</v>
      </c>
      <c r="I84" s="203">
        <f>H86</f>
        <v>1021.3000000000006</v>
      </c>
      <c r="J84" s="203">
        <f>I86</f>
        <v>1186.0000000000009</v>
      </c>
    </row>
    <row r="85" spans="1:10" ht="20.100000000000001" customHeight="1">
      <c r="A85" s="88" t="s">
        <v>135</v>
      </c>
      <c r="B85" s="10">
        <v>3410</v>
      </c>
      <c r="C85" s="116"/>
      <c r="D85" s="192"/>
      <c r="E85" s="193"/>
      <c r="F85" s="160">
        <f t="shared" si="3"/>
        <v>0</v>
      </c>
      <c r="G85" s="193"/>
      <c r="H85" s="193"/>
      <c r="I85" s="193"/>
      <c r="J85" s="193"/>
    </row>
    <row r="86" spans="1:10" ht="20.100000000000001" customHeight="1">
      <c r="A86" s="9" t="s">
        <v>251</v>
      </c>
      <c r="B86" s="10">
        <v>3415</v>
      </c>
      <c r="C86" s="141">
        <f>SUM(C84,C83,C85)</f>
        <v>0</v>
      </c>
      <c r="D86" s="205">
        <f>SUM(D84,D83,D85)</f>
        <v>386.29999999999927</v>
      </c>
      <c r="E86" s="209">
        <f t="shared" ref="E86:J86" si="5">SUM(E84,E83,E85)</f>
        <v>387</v>
      </c>
      <c r="F86" s="191">
        <f t="shared" si="5"/>
        <v>1431.5000000000009</v>
      </c>
      <c r="G86" s="191">
        <f t="shared" si="5"/>
        <v>856.60000000000036</v>
      </c>
      <c r="H86" s="191">
        <f t="shared" si="5"/>
        <v>1021.3000000000006</v>
      </c>
      <c r="I86" s="191">
        <f t="shared" si="5"/>
        <v>1186.0000000000009</v>
      </c>
      <c r="J86" s="191">
        <f t="shared" si="5"/>
        <v>1431.5000000000009</v>
      </c>
    </row>
    <row r="87" spans="1:10" s="17" customFormat="1" ht="20.100000000000001" customHeight="1">
      <c r="A87" s="2"/>
      <c r="B87" s="36"/>
      <c r="C87" s="39"/>
      <c r="D87" s="37"/>
      <c r="E87" s="37"/>
      <c r="F87" s="20"/>
      <c r="G87" s="37"/>
      <c r="H87" s="37"/>
      <c r="I87" s="37"/>
      <c r="J87" s="37"/>
    </row>
    <row r="88" spans="1:10" s="17" customFormat="1" ht="15" customHeight="1">
      <c r="A88" s="2"/>
      <c r="B88" s="36"/>
      <c r="C88" s="39"/>
      <c r="D88" s="37"/>
      <c r="E88" s="37"/>
      <c r="F88" s="20"/>
      <c r="G88" s="37"/>
      <c r="H88" s="37"/>
      <c r="I88" s="37"/>
      <c r="J88" s="37"/>
    </row>
    <row r="89" spans="1:10" s="3" customFormat="1" ht="20.100000000000001" customHeight="1">
      <c r="A89" s="30" t="s">
        <v>460</v>
      </c>
      <c r="B89" s="1"/>
      <c r="C89" s="246" t="s">
        <v>95</v>
      </c>
      <c r="D89" s="247"/>
      <c r="E89" s="247"/>
      <c r="F89" s="247"/>
      <c r="G89" s="15"/>
      <c r="H89" s="272" t="s">
        <v>483</v>
      </c>
      <c r="I89" s="250"/>
      <c r="J89" s="250"/>
    </row>
    <row r="90" spans="1:10" ht="20.100000000000001" customHeight="1">
      <c r="A90" s="79" t="s">
        <v>211</v>
      </c>
      <c r="B90" s="3"/>
      <c r="C90" s="250" t="s">
        <v>69</v>
      </c>
      <c r="D90" s="250"/>
      <c r="E90" s="250"/>
      <c r="F90" s="250"/>
      <c r="G90" s="29"/>
      <c r="H90" s="260" t="s">
        <v>91</v>
      </c>
      <c r="I90" s="260"/>
      <c r="J90" s="260"/>
    </row>
    <row r="91" spans="1:10">
      <c r="C91" s="5"/>
    </row>
    <row r="92" spans="1:10">
      <c r="C92" s="5"/>
    </row>
    <row r="93" spans="1:10">
      <c r="C93" s="5"/>
    </row>
    <row r="94" spans="1:10">
      <c r="C94" s="5"/>
    </row>
    <row r="95" spans="1:10">
      <c r="C95" s="5"/>
    </row>
    <row r="96" spans="1:10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5"/>
    </row>
    <row r="103" spans="3:3">
      <c r="C103" s="5"/>
    </row>
    <row r="104" spans="3:3">
      <c r="C104" s="5"/>
    </row>
    <row r="105" spans="3:3">
      <c r="C105" s="5"/>
    </row>
    <row r="106" spans="3:3">
      <c r="C106" s="5"/>
    </row>
    <row r="107" spans="3:3">
      <c r="C107" s="5"/>
    </row>
    <row r="108" spans="3:3">
      <c r="C108" s="5"/>
    </row>
    <row r="109" spans="3:3">
      <c r="C109" s="5"/>
    </row>
    <row r="110" spans="3:3">
      <c r="C110" s="5"/>
    </row>
    <row r="111" spans="3:3">
      <c r="C111" s="5"/>
    </row>
    <row r="112" spans="3:3">
      <c r="C112" s="5"/>
    </row>
    <row r="113" spans="3:3">
      <c r="C113" s="5"/>
    </row>
    <row r="114" spans="3:3">
      <c r="C114" s="5"/>
    </row>
    <row r="115" spans="3:3">
      <c r="C115" s="5"/>
    </row>
    <row r="116" spans="3:3">
      <c r="C116" s="5"/>
    </row>
    <row r="117" spans="3:3">
      <c r="C117" s="5"/>
    </row>
    <row r="118" spans="3:3">
      <c r="C118" s="5"/>
    </row>
    <row r="119" spans="3:3">
      <c r="C119" s="5"/>
    </row>
    <row r="120" spans="3:3">
      <c r="C120" s="5"/>
    </row>
    <row r="121" spans="3:3">
      <c r="C121" s="5"/>
    </row>
  </sheetData>
  <mergeCells count="15">
    <mergeCell ref="A1:J1"/>
    <mergeCell ref="A3:A4"/>
    <mergeCell ref="B3:B4"/>
    <mergeCell ref="C3:C4"/>
    <mergeCell ref="D3:D4"/>
    <mergeCell ref="E3:E4"/>
    <mergeCell ref="F3:F4"/>
    <mergeCell ref="G3:J3"/>
    <mergeCell ref="C6:J6"/>
    <mergeCell ref="C90:F90"/>
    <mergeCell ref="H90:J90"/>
    <mergeCell ref="C89:F89"/>
    <mergeCell ref="H89:J89"/>
    <mergeCell ref="C45:J45"/>
    <mergeCell ref="C64:J64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42" orientation="landscape" r:id="rId1"/>
  <headerFooter alignWithMargins="0">
    <oddHeader>&amp;C&amp;"Times New Roman,обычный"&amp;14 9&amp;R&amp;"Times New Roman,обычный"&amp;14Продовження додатка 1Таблиця 3</oddHeader>
  </headerFooter>
  <rowBreaks count="1" manualBreakCount="1">
    <brk id="47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Q183"/>
  <sheetViews>
    <sheetView zoomScale="75" zoomScaleNormal="75" zoomScaleSheetLayoutView="50" workbookViewId="0">
      <selection activeCell="G22" sqref="G22"/>
    </sheetView>
  </sheetViews>
  <sheetFormatPr defaultRowHeight="18.75"/>
  <cols>
    <col min="1" max="1" width="80.140625" style="3" customWidth="1"/>
    <col min="2" max="2" width="9.85546875" style="27" customWidth="1"/>
    <col min="3" max="5" width="19.42578125" style="27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277" t="s">
        <v>166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7">
      <c r="A2" s="280"/>
      <c r="B2" s="280"/>
      <c r="C2" s="280"/>
      <c r="D2" s="280"/>
      <c r="E2" s="280"/>
      <c r="F2" s="280"/>
      <c r="G2" s="280"/>
      <c r="H2" s="280"/>
      <c r="I2" s="280"/>
      <c r="J2" s="280"/>
    </row>
    <row r="3" spans="1:17" ht="43.5" customHeight="1">
      <c r="A3" s="242" t="s">
        <v>196</v>
      </c>
      <c r="B3" s="241" t="s">
        <v>11</v>
      </c>
      <c r="C3" s="241" t="s">
        <v>24</v>
      </c>
      <c r="D3" s="241" t="s">
        <v>482</v>
      </c>
      <c r="E3" s="267" t="s">
        <v>133</v>
      </c>
      <c r="F3" s="241" t="s">
        <v>15</v>
      </c>
      <c r="G3" s="241" t="s">
        <v>146</v>
      </c>
      <c r="H3" s="241"/>
      <c r="I3" s="241"/>
      <c r="J3" s="241"/>
    </row>
    <row r="4" spans="1:17" ht="56.25" customHeight="1">
      <c r="A4" s="242"/>
      <c r="B4" s="241"/>
      <c r="C4" s="241"/>
      <c r="D4" s="241"/>
      <c r="E4" s="267"/>
      <c r="F4" s="241"/>
      <c r="G4" s="16" t="s">
        <v>147</v>
      </c>
      <c r="H4" s="16" t="s">
        <v>148</v>
      </c>
      <c r="I4" s="16" t="s">
        <v>149</v>
      </c>
      <c r="J4" s="16" t="s">
        <v>59</v>
      </c>
    </row>
    <row r="5" spans="1:17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7" s="6" customFormat="1" ht="42.75" customHeight="1">
      <c r="A6" s="11" t="s">
        <v>73</v>
      </c>
      <c r="B6" s="92">
        <v>4000</v>
      </c>
      <c r="C6" s="141">
        <f>SUM(C7:C12)</f>
        <v>0</v>
      </c>
      <c r="D6" s="141">
        <f>SUM(D7:D12)</f>
        <v>1407</v>
      </c>
      <c r="E6" s="141">
        <f>SUM(E7:E12)</f>
        <v>571</v>
      </c>
      <c r="F6" s="204">
        <f>F8+F12</f>
        <v>300</v>
      </c>
      <c r="G6" s="205">
        <f>G8+G12</f>
        <v>300</v>
      </c>
      <c r="H6" s="141"/>
      <c r="I6" s="141"/>
      <c r="J6" s="141"/>
    </row>
    <row r="7" spans="1:17" ht="20.100000000000001" customHeight="1">
      <c r="A7" s="9" t="s">
        <v>1</v>
      </c>
      <c r="B7" s="93" t="s">
        <v>172</v>
      </c>
      <c r="C7" s="110"/>
      <c r="D7" s="110"/>
      <c r="E7" s="110"/>
      <c r="F7" s="204"/>
      <c r="G7" s="110"/>
      <c r="H7" s="110"/>
      <c r="I7" s="110"/>
      <c r="J7" s="110"/>
    </row>
    <row r="8" spans="1:17" ht="20.100000000000001" customHeight="1">
      <c r="A8" s="9" t="s">
        <v>2</v>
      </c>
      <c r="B8" s="92">
        <v>4020</v>
      </c>
      <c r="C8" s="110"/>
      <c r="D8" s="110">
        <v>507</v>
      </c>
      <c r="E8" s="110">
        <v>571</v>
      </c>
      <c r="F8" s="204">
        <f>SUM(G8:J8)</f>
        <v>300</v>
      </c>
      <c r="G8" s="206">
        <v>300</v>
      </c>
      <c r="H8" s="110"/>
      <c r="I8" s="199"/>
      <c r="J8" s="110"/>
      <c r="Q8" s="23"/>
    </row>
    <row r="9" spans="1:17" ht="20.100000000000001" customHeight="1">
      <c r="A9" s="9" t="s">
        <v>23</v>
      </c>
      <c r="B9" s="93">
        <v>4030</v>
      </c>
      <c r="C9" s="110"/>
      <c r="D9" s="110"/>
      <c r="E9" s="110"/>
      <c r="F9" s="204"/>
      <c r="G9" s="110"/>
      <c r="H9" s="110"/>
      <c r="I9" s="110"/>
      <c r="J9" s="110"/>
      <c r="P9" s="23"/>
    </row>
    <row r="10" spans="1:17" ht="20.100000000000001" customHeight="1">
      <c r="A10" s="9" t="s">
        <v>3</v>
      </c>
      <c r="B10" s="92">
        <v>4040</v>
      </c>
      <c r="C10" s="110"/>
      <c r="D10" s="110"/>
      <c r="E10" s="110"/>
      <c r="F10" s="204"/>
      <c r="G10" s="110"/>
      <c r="H10" s="110"/>
      <c r="I10" s="110"/>
      <c r="J10" s="110"/>
    </row>
    <row r="11" spans="1:17" ht="37.5">
      <c r="A11" s="9" t="s">
        <v>55</v>
      </c>
      <c r="B11" s="93">
        <v>4050</v>
      </c>
      <c r="C11" s="110"/>
      <c r="D11" s="110"/>
      <c r="E11" s="110"/>
      <c r="F11" s="204"/>
      <c r="G11" s="110"/>
      <c r="H11" s="110"/>
      <c r="I11" s="110"/>
      <c r="J11" s="110"/>
    </row>
    <row r="12" spans="1:17">
      <c r="A12" s="9" t="s">
        <v>294</v>
      </c>
      <c r="B12" s="139">
        <v>4060</v>
      </c>
      <c r="C12" s="110"/>
      <c r="D12" s="110">
        <v>900</v>
      </c>
      <c r="E12" s="110"/>
      <c r="F12" s="204"/>
      <c r="G12" s="202"/>
      <c r="H12" s="110"/>
      <c r="I12" s="110"/>
      <c r="J12" s="110"/>
    </row>
    <row r="13" spans="1:17" ht="20.100000000000001" customHeight="1">
      <c r="B13" s="3"/>
      <c r="C13" s="3"/>
      <c r="D13" s="3"/>
      <c r="E13" s="3"/>
      <c r="F13" s="80"/>
      <c r="G13" s="80"/>
      <c r="H13" s="80"/>
      <c r="I13" s="80"/>
      <c r="J13" s="80"/>
    </row>
    <row r="14" spans="1:17" ht="20.100000000000001" customHeight="1">
      <c r="B14" s="3"/>
      <c r="C14" s="3"/>
      <c r="D14" s="3"/>
      <c r="E14" s="3"/>
      <c r="F14" s="80"/>
      <c r="G14" s="80"/>
      <c r="H14" s="80"/>
      <c r="I14" s="80"/>
      <c r="J14" s="80"/>
    </row>
    <row r="15" spans="1:17" s="2" customFormat="1" ht="20.100000000000001" customHeight="1">
      <c r="A15" s="5"/>
      <c r="C15" s="3"/>
      <c r="D15" s="3"/>
      <c r="E15" s="3"/>
      <c r="F15" s="3"/>
      <c r="G15" s="3"/>
      <c r="H15" s="3"/>
      <c r="I15" s="3"/>
      <c r="J15" s="3"/>
      <c r="K15" s="3"/>
    </row>
    <row r="16" spans="1:17" ht="20.100000000000001" customHeight="1">
      <c r="A16" s="30" t="s">
        <v>459</v>
      </c>
      <c r="B16" s="1"/>
      <c r="C16" s="246" t="s">
        <v>95</v>
      </c>
      <c r="D16" s="247"/>
      <c r="E16" s="247"/>
      <c r="F16" s="247"/>
      <c r="G16" s="15"/>
      <c r="H16" s="250" t="s">
        <v>483</v>
      </c>
      <c r="I16" s="250"/>
      <c r="J16" s="250"/>
    </row>
    <row r="17" spans="1:10" s="2" customFormat="1" ht="20.100000000000001" customHeight="1">
      <c r="A17" s="27" t="s">
        <v>68</v>
      </c>
      <c r="B17" s="3"/>
      <c r="C17" s="250" t="s">
        <v>69</v>
      </c>
      <c r="D17" s="250"/>
      <c r="E17" s="250"/>
      <c r="F17" s="250"/>
      <c r="G17" s="29"/>
      <c r="H17" s="260" t="s">
        <v>91</v>
      </c>
      <c r="I17" s="260"/>
      <c r="J17" s="260"/>
    </row>
    <row r="18" spans="1:10">
      <c r="A18" s="55"/>
    </row>
    <row r="19" spans="1:10">
      <c r="A19" s="55"/>
    </row>
    <row r="20" spans="1:10">
      <c r="A20" s="55"/>
    </row>
    <row r="21" spans="1:10">
      <c r="A21" s="55"/>
    </row>
    <row r="22" spans="1:10">
      <c r="A22" s="55"/>
    </row>
    <row r="23" spans="1:10">
      <c r="A23" s="55"/>
    </row>
    <row r="24" spans="1:10">
      <c r="A24" s="55"/>
    </row>
    <row r="25" spans="1:10">
      <c r="A25" s="55"/>
    </row>
    <row r="26" spans="1:10">
      <c r="A26" s="55"/>
    </row>
    <row r="27" spans="1:10">
      <c r="A27" s="55"/>
    </row>
    <row r="28" spans="1:10">
      <c r="A28" s="55"/>
    </row>
    <row r="29" spans="1:10">
      <c r="A29" s="55"/>
    </row>
    <row r="30" spans="1:10">
      <c r="A30" s="55"/>
    </row>
    <row r="31" spans="1:10">
      <c r="A31" s="55"/>
    </row>
    <row r="32" spans="1:10">
      <c r="A32" s="55"/>
    </row>
    <row r="33" spans="1:1">
      <c r="A33" s="55"/>
    </row>
    <row r="34" spans="1:1">
      <c r="A34" s="55"/>
    </row>
    <row r="35" spans="1:1">
      <c r="A35" s="55"/>
    </row>
    <row r="36" spans="1:1">
      <c r="A36" s="55"/>
    </row>
    <row r="37" spans="1:1">
      <c r="A37" s="55"/>
    </row>
    <row r="38" spans="1:1">
      <c r="A38" s="55"/>
    </row>
    <row r="39" spans="1:1">
      <c r="A39" s="55"/>
    </row>
    <row r="40" spans="1:1">
      <c r="A40" s="55"/>
    </row>
    <row r="41" spans="1:1">
      <c r="A41" s="55"/>
    </row>
    <row r="42" spans="1:1">
      <c r="A42" s="55"/>
    </row>
    <row r="43" spans="1:1">
      <c r="A43" s="55"/>
    </row>
    <row r="44" spans="1:1">
      <c r="A44" s="55"/>
    </row>
    <row r="45" spans="1:1">
      <c r="A45" s="55"/>
    </row>
    <row r="46" spans="1:1">
      <c r="A46" s="55"/>
    </row>
    <row r="47" spans="1:1">
      <c r="A47" s="55"/>
    </row>
    <row r="48" spans="1:1">
      <c r="A48" s="55"/>
    </row>
    <row r="49" spans="1:1">
      <c r="A49" s="55"/>
    </row>
    <row r="50" spans="1:1">
      <c r="A50" s="55"/>
    </row>
    <row r="51" spans="1:1">
      <c r="A51" s="55"/>
    </row>
    <row r="52" spans="1:1">
      <c r="A52" s="55"/>
    </row>
    <row r="53" spans="1:1">
      <c r="A53" s="55"/>
    </row>
    <row r="54" spans="1:1">
      <c r="A54" s="55"/>
    </row>
    <row r="55" spans="1:1">
      <c r="A55" s="55"/>
    </row>
    <row r="56" spans="1:1">
      <c r="A56" s="55"/>
    </row>
    <row r="57" spans="1:1">
      <c r="A57" s="55"/>
    </row>
    <row r="58" spans="1:1">
      <c r="A58" s="55"/>
    </row>
    <row r="59" spans="1:1">
      <c r="A59" s="55"/>
    </row>
    <row r="60" spans="1:1">
      <c r="A60" s="55"/>
    </row>
    <row r="61" spans="1:1">
      <c r="A61" s="55"/>
    </row>
    <row r="62" spans="1:1">
      <c r="A62" s="55"/>
    </row>
    <row r="63" spans="1:1">
      <c r="A63" s="55"/>
    </row>
    <row r="64" spans="1:1">
      <c r="A64" s="55"/>
    </row>
    <row r="65" spans="1:1">
      <c r="A65" s="55"/>
    </row>
    <row r="66" spans="1:1">
      <c r="A66" s="55"/>
    </row>
    <row r="67" spans="1:1">
      <c r="A67" s="55"/>
    </row>
    <row r="68" spans="1:1">
      <c r="A68" s="55"/>
    </row>
    <row r="69" spans="1:1">
      <c r="A69" s="55"/>
    </row>
    <row r="70" spans="1:1">
      <c r="A70" s="55"/>
    </row>
    <row r="71" spans="1:1">
      <c r="A71" s="55"/>
    </row>
    <row r="72" spans="1:1">
      <c r="A72" s="55"/>
    </row>
    <row r="73" spans="1:1">
      <c r="A73" s="55"/>
    </row>
    <row r="74" spans="1:1">
      <c r="A74" s="55"/>
    </row>
    <row r="75" spans="1:1">
      <c r="A75" s="55"/>
    </row>
    <row r="76" spans="1:1">
      <c r="A76" s="55"/>
    </row>
    <row r="77" spans="1:1">
      <c r="A77" s="55"/>
    </row>
    <row r="78" spans="1:1">
      <c r="A78" s="55"/>
    </row>
    <row r="79" spans="1:1">
      <c r="A79" s="55"/>
    </row>
    <row r="80" spans="1:1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  <row r="93" spans="1:1">
      <c r="A93" s="55"/>
    </row>
    <row r="94" spans="1:1">
      <c r="A94" s="55"/>
    </row>
    <row r="95" spans="1:1">
      <c r="A95" s="55"/>
    </row>
    <row r="96" spans="1:1">
      <c r="A96" s="55"/>
    </row>
    <row r="97" spans="1:1">
      <c r="A97" s="55"/>
    </row>
    <row r="98" spans="1:1">
      <c r="A98" s="55"/>
    </row>
    <row r="99" spans="1:1">
      <c r="A99" s="55"/>
    </row>
    <row r="100" spans="1:1">
      <c r="A100" s="55"/>
    </row>
    <row r="101" spans="1:1">
      <c r="A101" s="55"/>
    </row>
    <row r="102" spans="1:1">
      <c r="A102" s="55"/>
    </row>
    <row r="103" spans="1:1">
      <c r="A103" s="55"/>
    </row>
    <row r="104" spans="1:1">
      <c r="A104" s="55"/>
    </row>
    <row r="105" spans="1:1">
      <c r="A105" s="55"/>
    </row>
    <row r="106" spans="1:1">
      <c r="A106" s="55"/>
    </row>
    <row r="107" spans="1:1">
      <c r="A107" s="55"/>
    </row>
    <row r="108" spans="1:1">
      <c r="A108" s="55"/>
    </row>
    <row r="109" spans="1:1">
      <c r="A109" s="55"/>
    </row>
    <row r="110" spans="1:1">
      <c r="A110" s="55"/>
    </row>
    <row r="111" spans="1:1">
      <c r="A111" s="55"/>
    </row>
    <row r="112" spans="1:1">
      <c r="A112" s="55"/>
    </row>
    <row r="113" spans="1:1">
      <c r="A113" s="55"/>
    </row>
    <row r="114" spans="1:1">
      <c r="A114" s="55"/>
    </row>
    <row r="115" spans="1:1">
      <c r="A115" s="55"/>
    </row>
    <row r="116" spans="1:1">
      <c r="A116" s="55"/>
    </row>
    <row r="117" spans="1:1">
      <c r="A117" s="55"/>
    </row>
    <row r="118" spans="1:1">
      <c r="A118" s="55"/>
    </row>
    <row r="119" spans="1:1">
      <c r="A119" s="55"/>
    </row>
    <row r="120" spans="1:1">
      <c r="A120" s="55"/>
    </row>
    <row r="121" spans="1:1">
      <c r="A121" s="55"/>
    </row>
    <row r="122" spans="1:1">
      <c r="A122" s="55"/>
    </row>
    <row r="123" spans="1:1">
      <c r="A123" s="55"/>
    </row>
    <row r="124" spans="1:1">
      <c r="A124" s="55"/>
    </row>
    <row r="125" spans="1:1">
      <c r="A125" s="55"/>
    </row>
    <row r="126" spans="1:1">
      <c r="A126" s="55"/>
    </row>
    <row r="127" spans="1:1">
      <c r="A127" s="55"/>
    </row>
    <row r="128" spans="1:1">
      <c r="A128" s="55"/>
    </row>
    <row r="129" spans="1:1">
      <c r="A129" s="55"/>
    </row>
    <row r="130" spans="1:1">
      <c r="A130" s="55"/>
    </row>
    <row r="131" spans="1:1">
      <c r="A131" s="55"/>
    </row>
    <row r="132" spans="1:1">
      <c r="A132" s="55"/>
    </row>
    <row r="133" spans="1:1">
      <c r="A133" s="55"/>
    </row>
    <row r="134" spans="1:1">
      <c r="A134" s="55"/>
    </row>
    <row r="135" spans="1:1">
      <c r="A135" s="55"/>
    </row>
    <row r="136" spans="1:1">
      <c r="A136" s="55"/>
    </row>
    <row r="137" spans="1:1">
      <c r="A137" s="55"/>
    </row>
    <row r="138" spans="1:1">
      <c r="A138" s="55"/>
    </row>
    <row r="139" spans="1:1">
      <c r="A139" s="55"/>
    </row>
    <row r="140" spans="1:1">
      <c r="A140" s="55"/>
    </row>
    <row r="141" spans="1:1">
      <c r="A141" s="55"/>
    </row>
    <row r="142" spans="1:1">
      <c r="A142" s="55"/>
    </row>
    <row r="143" spans="1:1">
      <c r="A143" s="55"/>
    </row>
    <row r="144" spans="1:1">
      <c r="A144" s="55"/>
    </row>
    <row r="145" spans="1:1">
      <c r="A145" s="55"/>
    </row>
    <row r="146" spans="1:1">
      <c r="A146" s="55"/>
    </row>
    <row r="147" spans="1:1">
      <c r="A147" s="55"/>
    </row>
    <row r="148" spans="1:1">
      <c r="A148" s="55"/>
    </row>
    <row r="149" spans="1:1">
      <c r="A149" s="55"/>
    </row>
    <row r="150" spans="1:1">
      <c r="A150" s="55"/>
    </row>
    <row r="151" spans="1:1">
      <c r="A151" s="55"/>
    </row>
    <row r="152" spans="1:1">
      <c r="A152" s="55"/>
    </row>
    <row r="153" spans="1:1">
      <c r="A153" s="55"/>
    </row>
    <row r="154" spans="1:1">
      <c r="A154" s="55"/>
    </row>
    <row r="155" spans="1:1">
      <c r="A155" s="55"/>
    </row>
    <row r="156" spans="1:1">
      <c r="A156" s="55"/>
    </row>
    <row r="157" spans="1:1">
      <c r="A157" s="55"/>
    </row>
    <row r="158" spans="1:1">
      <c r="A158" s="55"/>
    </row>
    <row r="159" spans="1:1">
      <c r="A159" s="55"/>
    </row>
    <row r="160" spans="1:1">
      <c r="A160" s="55"/>
    </row>
    <row r="161" spans="1:1">
      <c r="A161" s="55"/>
    </row>
    <row r="162" spans="1:1">
      <c r="A162" s="55"/>
    </row>
    <row r="163" spans="1:1">
      <c r="A163" s="55"/>
    </row>
    <row r="164" spans="1:1">
      <c r="A164" s="55"/>
    </row>
    <row r="165" spans="1:1">
      <c r="A165" s="55"/>
    </row>
    <row r="166" spans="1:1">
      <c r="A166" s="55"/>
    </row>
    <row r="167" spans="1:1">
      <c r="A167" s="55"/>
    </row>
    <row r="168" spans="1:1">
      <c r="A168" s="55"/>
    </row>
    <row r="169" spans="1:1">
      <c r="A169" s="55"/>
    </row>
    <row r="170" spans="1:1">
      <c r="A170" s="55"/>
    </row>
    <row r="171" spans="1:1">
      <c r="A171" s="55"/>
    </row>
    <row r="172" spans="1:1">
      <c r="A172" s="55"/>
    </row>
    <row r="173" spans="1:1">
      <c r="A173" s="55"/>
    </row>
    <row r="174" spans="1:1">
      <c r="A174" s="55"/>
    </row>
    <row r="175" spans="1:1">
      <c r="A175" s="55"/>
    </row>
    <row r="176" spans="1:1">
      <c r="A176" s="55"/>
    </row>
    <row r="177" spans="1:1">
      <c r="A177" s="55"/>
    </row>
    <row r="178" spans="1:1">
      <c r="A178" s="55"/>
    </row>
    <row r="179" spans="1:1">
      <c r="A179" s="55"/>
    </row>
    <row r="180" spans="1:1">
      <c r="A180" s="55"/>
    </row>
    <row r="181" spans="1:1">
      <c r="A181" s="55"/>
    </row>
    <row r="182" spans="1:1">
      <c r="A182" s="55"/>
    </row>
    <row r="183" spans="1:1">
      <c r="A183" s="55"/>
    </row>
  </sheetData>
  <mergeCells count="13">
    <mergeCell ref="F3:F4"/>
    <mergeCell ref="G3:J3"/>
    <mergeCell ref="E3:E4"/>
    <mergeCell ref="A3:A4"/>
    <mergeCell ref="C16:F16"/>
    <mergeCell ref="H16:J16"/>
    <mergeCell ref="C17:F17"/>
    <mergeCell ref="H17:J17"/>
    <mergeCell ref="A1:J1"/>
    <mergeCell ref="B3:B4"/>
    <mergeCell ref="C3:C4"/>
    <mergeCell ref="D3:D4"/>
    <mergeCell ref="A2:J2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10&amp;R&amp;"Times New Roman,обычный"&amp;14Продовження додатка 1 Таблиця 4</oddHeader>
  </headerFooter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J26"/>
  <sheetViews>
    <sheetView topLeftCell="B1" zoomScale="75" zoomScaleNormal="75" zoomScaleSheetLayoutView="75" workbookViewId="0">
      <selection activeCell="F8" sqref="F8"/>
    </sheetView>
  </sheetViews>
  <sheetFormatPr defaultRowHeight="12.75"/>
  <cols>
    <col min="1" max="1" width="94.42578125" style="34" customWidth="1"/>
    <col min="2" max="2" width="19.42578125" style="34" customWidth="1"/>
    <col min="3" max="3" width="25" style="34" customWidth="1"/>
    <col min="4" max="4" width="20.5703125" style="34" customWidth="1"/>
    <col min="5" max="5" width="22.140625" style="34" customWidth="1"/>
    <col min="6" max="6" width="21" style="34" customWidth="1"/>
    <col min="7" max="7" width="24.42578125" style="34" customWidth="1"/>
    <col min="8" max="8" width="91.85546875" style="34" customWidth="1"/>
    <col min="9" max="9" width="9.5703125" style="34" customWidth="1"/>
    <col min="10" max="16384" width="9.140625" style="34"/>
  </cols>
  <sheetData>
    <row r="1" spans="1:8" ht="25.5" customHeight="1">
      <c r="A1" s="281" t="s">
        <v>168</v>
      </c>
      <c r="B1" s="281"/>
      <c r="C1" s="281"/>
      <c r="D1" s="281"/>
      <c r="E1" s="281"/>
      <c r="F1" s="281"/>
      <c r="G1" s="281"/>
      <c r="H1" s="281"/>
    </row>
    <row r="2" spans="1:8" ht="16.5" customHeight="1"/>
    <row r="3" spans="1:8" ht="45" customHeight="1">
      <c r="A3" s="282" t="s">
        <v>196</v>
      </c>
      <c r="B3" s="282" t="s">
        <v>0</v>
      </c>
      <c r="C3" s="282" t="s">
        <v>89</v>
      </c>
      <c r="D3" s="243" t="s">
        <v>24</v>
      </c>
      <c r="E3" s="243" t="s">
        <v>482</v>
      </c>
      <c r="F3" s="239" t="s">
        <v>133</v>
      </c>
      <c r="G3" s="243" t="s">
        <v>118</v>
      </c>
      <c r="H3" s="282" t="s">
        <v>90</v>
      </c>
    </row>
    <row r="4" spans="1:8" ht="52.5" customHeight="1">
      <c r="A4" s="283"/>
      <c r="B4" s="283"/>
      <c r="C4" s="283"/>
      <c r="D4" s="244"/>
      <c r="E4" s="244"/>
      <c r="F4" s="240"/>
      <c r="G4" s="244"/>
      <c r="H4" s="283"/>
    </row>
    <row r="5" spans="1:8" s="68" customFormat="1" ht="18" customHeigh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</row>
    <row r="6" spans="1:8" s="68" customFormat="1" ht="20.100000000000001" customHeight="1">
      <c r="A6" s="67" t="s">
        <v>143</v>
      </c>
      <c r="B6" s="67"/>
      <c r="C6" s="45"/>
      <c r="D6" s="45"/>
      <c r="E6" s="45"/>
      <c r="F6" s="45"/>
      <c r="G6" s="45"/>
      <c r="H6" s="45"/>
    </row>
    <row r="7" spans="1:8" ht="56.25">
      <c r="A7" s="9" t="s">
        <v>358</v>
      </c>
      <c r="B7" s="8">
        <v>5000</v>
      </c>
      <c r="C7" s="95" t="s">
        <v>227</v>
      </c>
      <c r="D7" s="148" t="e">
        <f ca="1">('I. Фін результат'!C19/'I. Фін результат'!C7)*100</f>
        <v>#DIV/0!</v>
      </c>
      <c r="E7" s="148">
        <f ca="1">('I. Фін результат'!D19/'I. Фін результат'!D7)*100</f>
        <v>15.241435122740759</v>
      </c>
      <c r="F7" s="148">
        <f ca="1">('I. Фін результат'!E19/'I. Фін результат'!E7)*100</f>
        <v>15.241435122740759</v>
      </c>
      <c r="G7" s="148">
        <f ca="1">('I. Фін результат'!F19/'I. Фін результат'!F7)*100</f>
        <v>10.51745898190997</v>
      </c>
      <c r="H7" s="106"/>
    </row>
    <row r="8" spans="1:8" ht="56.25">
      <c r="A8" s="9" t="s">
        <v>359</v>
      </c>
      <c r="B8" s="8">
        <v>5010</v>
      </c>
      <c r="C8" s="95" t="s">
        <v>227</v>
      </c>
      <c r="D8" s="148" t="e">
        <f ca="1">('I. Фін результат'!C101/'I. Фін результат'!C7)*100</f>
        <v>#DIV/0!</v>
      </c>
      <c r="E8" s="148" t="e">
        <f ca="1">('I. Фін результат'!D101/'I. Фін результат'!D7)*100</f>
        <v>#VALUE!</v>
      </c>
      <c r="F8" s="148" t="e">
        <f ca="1">('I. Фін результат'!E101/'I. Фін результат'!E7)*100</f>
        <v>#VALUE!</v>
      </c>
      <c r="G8" s="148">
        <f ca="1">('I. Фін результат'!F101/'I. Фін результат'!F7)*100</f>
        <v>4.6108540176693307</v>
      </c>
      <c r="H8" s="106"/>
    </row>
    <row r="9" spans="1:8" ht="42.75" customHeight="1">
      <c r="A9" s="108" t="s">
        <v>361</v>
      </c>
      <c r="B9" s="8">
        <v>5020</v>
      </c>
      <c r="C9" s="95" t="s">
        <v>227</v>
      </c>
      <c r="D9" s="148" t="e">
        <f ca="1">('I. Фін результат'!C88/'Осн. фін. пок.'!C107)*100</f>
        <v>#DIV/0!</v>
      </c>
      <c r="E9" s="148" t="e">
        <f ca="1">('I. Фін результат'!D88/'Осн. фін. пок.'!D107)*100</f>
        <v>#DIV/0!</v>
      </c>
      <c r="F9" s="148" t="e">
        <f ca="1">('I. Фін результат'!E88/'Осн. фін. пок.'!E107)*100</f>
        <v>#DIV/0!</v>
      </c>
      <c r="G9" s="148" t="e">
        <f ca="1">('I. Фін результат'!F88/'Осн. фін. пок.'!F107)*100</f>
        <v>#DIV/0!</v>
      </c>
      <c r="H9" s="106"/>
    </row>
    <row r="10" spans="1:8" ht="42.75" customHeight="1">
      <c r="A10" s="108" t="s">
        <v>362</v>
      </c>
      <c r="B10" s="8">
        <v>5030</v>
      </c>
      <c r="C10" s="95" t="s">
        <v>227</v>
      </c>
      <c r="D10" s="148" t="e">
        <f ca="1">('I. Фін результат'!C88/'Осн. фін. пок.'!C113)*100</f>
        <v>#DIV/0!</v>
      </c>
      <c r="E10" s="148" t="e">
        <f ca="1">('I. Фін результат'!D88/'Осн. фін. пок.'!D113)*100</f>
        <v>#DIV/0!</v>
      </c>
      <c r="F10" s="148" t="e">
        <f ca="1">('I. Фін результат'!E88/'Осн. фін. пок.'!E113)*100</f>
        <v>#DIV/0!</v>
      </c>
      <c r="G10" s="148" t="e">
        <f ca="1">('I. Фін результат'!F88/'Осн. фін. пок.'!F113)*100</f>
        <v>#DIV/0!</v>
      </c>
      <c r="H10" s="106"/>
    </row>
    <row r="11" spans="1:8" ht="56.25">
      <c r="A11" s="108" t="s">
        <v>360</v>
      </c>
      <c r="B11" s="8">
        <v>5040</v>
      </c>
      <c r="C11" s="95" t="s">
        <v>227</v>
      </c>
      <c r="D11" s="148" t="e">
        <f ca="1">('I. Фін результат'!C88/'I. Фін результат'!C7)*100</f>
        <v>#DIV/0!</v>
      </c>
      <c r="E11" s="148">
        <f ca="1">('I. Фін результат'!D88/'I. Фін результат'!D7)*100</f>
        <v>5.1659023469112491</v>
      </c>
      <c r="F11" s="148">
        <f ca="1">('I. Фін результат'!E88/'I. Фін результат'!E7)*100</f>
        <v>5.1793903425950898</v>
      </c>
      <c r="G11" s="148">
        <f ca="1">('I. Фін результат'!F88/'I. Фін результат'!F7)*100</f>
        <v>2.524190155658395</v>
      </c>
      <c r="H11" s="106"/>
    </row>
    <row r="12" spans="1:8" ht="20.100000000000001" customHeight="1">
      <c r="A12" s="67" t="s">
        <v>145</v>
      </c>
      <c r="B12" s="8"/>
      <c r="C12" s="96"/>
      <c r="D12" s="107"/>
      <c r="E12" s="107"/>
      <c r="F12" s="107"/>
      <c r="G12" s="107"/>
      <c r="H12" s="106"/>
    </row>
    <row r="13" spans="1:8" ht="56.25">
      <c r="A13" s="94" t="s">
        <v>329</v>
      </c>
      <c r="B13" s="8">
        <v>5100</v>
      </c>
      <c r="C13" s="95"/>
      <c r="D13" s="148" t="e">
        <f ca="1">('Осн. фін. пок.'!C108+'Осн. фін. пок.'!C109)/'I. Фін результат'!C101</f>
        <v>#DIV/0!</v>
      </c>
      <c r="E13" s="148" t="e">
        <f ca="1">('Осн. фін. пок.'!D108+'Осн. фін. пок.'!D109)/'I. Фін результат'!D101</f>
        <v>#VALUE!</v>
      </c>
      <c r="F13" s="148" t="e">
        <f ca="1">('Осн. фін. пок.'!E108+'Осн. фін. пок.'!E109)/'I. Фін результат'!E101</f>
        <v>#VALUE!</v>
      </c>
      <c r="G13" s="148">
        <f ca="1">('Осн. фін. пок.'!F108+'Осн. фін. пок.'!F109)/'I. Фін результат'!F101</f>
        <v>0</v>
      </c>
      <c r="H13" s="106"/>
    </row>
    <row r="14" spans="1:8" s="68" customFormat="1" ht="56.25">
      <c r="A14" s="94" t="s">
        <v>350</v>
      </c>
      <c r="B14" s="8">
        <v>5110</v>
      </c>
      <c r="C14" s="95" t="s">
        <v>140</v>
      </c>
      <c r="D14" s="148" t="e">
        <f ca="1">('Осн. фін. пок.'!C113/('Осн. фін. пок.'!C108+'Осн. фін. пок.'!C109))</f>
        <v>#DIV/0!</v>
      </c>
      <c r="E14" s="148" t="e">
        <f ca="1">('Осн. фін. пок.'!D113/('Осн. фін. пок.'!D108+'Осн. фін. пок.'!D109))</f>
        <v>#DIV/0!</v>
      </c>
      <c r="F14" s="148" t="e">
        <f ca="1">('Осн. фін. пок.'!E113/('Осн. фін. пок.'!E108+'Осн. фін. пок.'!E109))</f>
        <v>#DIV/0!</v>
      </c>
      <c r="G14" s="148" t="e">
        <f ca="1">('Осн. фін. пок.'!F113/('Осн. фін. пок.'!F108+'Осн. фін. пок.'!F109))</f>
        <v>#DIV/0!</v>
      </c>
      <c r="H14" s="106"/>
    </row>
    <row r="15" spans="1:8" s="68" customFormat="1" ht="37.5">
      <c r="A15" s="94" t="s">
        <v>351</v>
      </c>
      <c r="B15" s="8">
        <v>5120</v>
      </c>
      <c r="C15" s="95" t="s">
        <v>140</v>
      </c>
      <c r="D15" s="148" t="e">
        <f ca="1">('Осн. фін. пок.'!C105/'Осн. фін. пок.'!C109)</f>
        <v>#DIV/0!</v>
      </c>
      <c r="E15" s="148" t="e">
        <f ca="1">('Осн. фін. пок.'!D105/'Осн. фін. пок.'!D109)</f>
        <v>#DIV/0!</v>
      </c>
      <c r="F15" s="148" t="e">
        <f ca="1">('Осн. фін. пок.'!E105/'Осн. фін. пок.'!E109)</f>
        <v>#DIV/0!</v>
      </c>
      <c r="G15" s="148" t="e">
        <f ca="1">('Осн. фін. пок.'!F105/'Осн. фін. пок.'!F109)</f>
        <v>#DIV/0!</v>
      </c>
      <c r="H15" s="106"/>
    </row>
    <row r="16" spans="1:8" ht="20.100000000000001" customHeight="1">
      <c r="A16" s="67" t="s">
        <v>144</v>
      </c>
      <c r="B16" s="8"/>
      <c r="C16" s="95"/>
      <c r="D16" s="107"/>
      <c r="E16" s="107"/>
      <c r="F16" s="107"/>
      <c r="G16" s="107"/>
      <c r="H16" s="106"/>
    </row>
    <row r="17" spans="1:10" ht="42.75" customHeight="1">
      <c r="A17" s="94" t="s">
        <v>352</v>
      </c>
      <c r="B17" s="8">
        <v>5200</v>
      </c>
      <c r="C17" s="95"/>
      <c r="D17" s="148" t="e">
        <f ca="1">('IV. Кап. інвестиції'!C6/'I. Фін результат'!C109)</f>
        <v>#DIV/0!</v>
      </c>
      <c r="E17" s="148">
        <f ca="1">('IV. Кап. інвестиції'!D6/'I. Фін результат'!D109)</f>
        <v>3.5440806045340052</v>
      </c>
      <c r="F17" s="148">
        <f ca="1">('IV. Кап. інвестиції'!E6/'I. Фін результат'!E109)</f>
        <v>1.4382871536523929</v>
      </c>
      <c r="G17" s="148">
        <f ca="1">('IV. Кап. інвестиції'!F6/'I. Фін результат'!F109)</f>
        <v>1.2096774193548387</v>
      </c>
      <c r="H17" s="106"/>
    </row>
    <row r="18" spans="1:10" ht="75">
      <c r="A18" s="94" t="s">
        <v>353</v>
      </c>
      <c r="B18" s="8">
        <v>5210</v>
      </c>
      <c r="C18" s="95"/>
      <c r="D18" s="148" t="e">
        <f ca="1">('IV. Кап. інвестиції'!C6/'I. Фін результат'!C7)</f>
        <v>#DIV/0!</v>
      </c>
      <c r="E18" s="148">
        <f ca="1">('IV. Кап. інвестиції'!D6/'I. Фін результат'!D7)</f>
        <v>0.18977609927164824</v>
      </c>
      <c r="F18" s="148">
        <f ca="1">('IV. Кап. інвестиції'!E6/'I. Фін результат'!E7)</f>
        <v>7.7016455354734281E-2</v>
      </c>
      <c r="G18" s="148">
        <f ca="1">('IV. Кап. інвестиції'!F6/'I. Фін результат'!F7)</f>
        <v>2.5241901556583929E-2</v>
      </c>
      <c r="H18" s="106"/>
    </row>
    <row r="19" spans="1:10" ht="42.75" customHeight="1">
      <c r="A19" s="94" t="s">
        <v>354</v>
      </c>
      <c r="B19" s="8">
        <v>5220</v>
      </c>
      <c r="C19" s="95" t="s">
        <v>295</v>
      </c>
      <c r="D19" s="148" t="e">
        <f ca="1">('Осн. фін. пок.'!C104/'Осн. фін. пок.'!C103)</f>
        <v>#DIV/0!</v>
      </c>
      <c r="E19" s="148">
        <f ca="1">('Осн. фін. пок.'!D104/'Осн. фін. пок.'!D103)</f>
        <v>0.51064624579753459</v>
      </c>
      <c r="F19" s="148">
        <f ca="1">('Осн. фін. пок.'!E104/'Осн. фін. пок.'!E103)</f>
        <v>0.46784325456177084</v>
      </c>
      <c r="G19" s="148">
        <f ca="1">('Осн. фін. пок.'!F104/'Осн. фін. пок.'!F103)</f>
        <v>0.44922406751973865</v>
      </c>
      <c r="H19" s="106"/>
    </row>
    <row r="20" spans="1:10" ht="20.100000000000001" customHeight="1">
      <c r="A20" s="67" t="s">
        <v>202</v>
      </c>
      <c r="B20" s="8"/>
      <c r="C20" s="95"/>
      <c r="D20" s="107"/>
      <c r="E20" s="107"/>
      <c r="F20" s="107"/>
      <c r="G20" s="107"/>
      <c r="H20" s="106"/>
    </row>
    <row r="21" spans="1:10" ht="75">
      <c r="A21" s="108" t="s">
        <v>423</v>
      </c>
      <c r="B21" s="8">
        <v>5300</v>
      </c>
      <c r="C21" s="95"/>
      <c r="D21" s="107"/>
      <c r="E21" s="107"/>
      <c r="F21" s="107"/>
      <c r="G21" s="107"/>
      <c r="H21" s="106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62" t="s">
        <v>460</v>
      </c>
      <c r="B25" s="62"/>
      <c r="C25" s="1"/>
      <c r="D25" s="246"/>
      <c r="E25" s="247"/>
      <c r="F25" s="247"/>
      <c r="G25" s="247"/>
      <c r="H25" s="3" t="s">
        <v>483</v>
      </c>
    </row>
    <row r="26" spans="1:10" s="2" customFormat="1" ht="20.100000000000001" customHeight="1">
      <c r="A26" s="79" t="s">
        <v>193</v>
      </c>
      <c r="B26" s="49"/>
      <c r="C26" s="3"/>
      <c r="D26" s="250" t="s">
        <v>69</v>
      </c>
      <c r="E26" s="250"/>
      <c r="F26" s="250"/>
      <c r="G26" s="250"/>
      <c r="H26" s="2" t="s">
        <v>194</v>
      </c>
      <c r="I26" s="65"/>
      <c r="J26" s="65"/>
    </row>
  </sheetData>
  <mergeCells count="11">
    <mergeCell ref="G3:G4"/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 11&amp;R&amp;"Times New Roman,обычный"&amp;14Продовження  додатка 1Таблиця 5</oddHeader>
  </headerFooter>
  <ignoredErrors>
    <ignoredError sqref="G12 E16:F16 D16 D12 G16 E12:F12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4"/>
  <sheetViews>
    <sheetView topLeftCell="A31" zoomScale="60" zoomScaleNormal="60" workbookViewId="0">
      <selection activeCell="A41" sqref="A41:O41"/>
    </sheetView>
  </sheetViews>
  <sheetFormatPr defaultRowHeight="18.75"/>
  <cols>
    <col min="1" max="1" width="49.140625" style="2" customWidth="1"/>
    <col min="2" max="2" width="13.5703125" style="22" customWidth="1"/>
    <col min="3" max="3" width="12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425781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4" width="16.5703125" style="2" customWidth="1"/>
    <col min="15" max="15" width="11.85546875" style="2" customWidth="1"/>
    <col min="16" max="16384" width="9.140625" style="2"/>
  </cols>
  <sheetData>
    <row r="1" spans="1:15">
      <c r="A1" s="284" t="s">
        <v>106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</row>
    <row r="2" spans="1:15">
      <c r="A2" s="284" t="s">
        <v>481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</row>
    <row r="3" spans="1:15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1:15" ht="20.100000000000001" customHeight="1">
      <c r="A4" s="285"/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</row>
    <row r="5" spans="1:15" ht="21.95" customHeight="1">
      <c r="A5" s="286" t="s">
        <v>430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</row>
    <row r="6" spans="1:15" ht="10.5" customHeight="1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6.5" customHeight="1">
      <c r="A7" s="287" t="s">
        <v>228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</row>
    <row r="8" spans="1:15" ht="10.5" customHeight="1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</row>
    <row r="9" spans="1:15" s="3" customFormat="1" ht="40.5" customHeight="1">
      <c r="A9" s="242" t="s">
        <v>196</v>
      </c>
      <c r="B9" s="242"/>
      <c r="C9" s="242"/>
      <c r="D9" s="241" t="s">
        <v>24</v>
      </c>
      <c r="E9" s="241"/>
      <c r="F9" s="241" t="s">
        <v>500</v>
      </c>
      <c r="G9" s="241"/>
      <c r="H9" s="241" t="s">
        <v>133</v>
      </c>
      <c r="I9" s="241"/>
      <c r="J9" s="241" t="s">
        <v>118</v>
      </c>
      <c r="K9" s="241"/>
      <c r="L9" s="241" t="s">
        <v>330</v>
      </c>
      <c r="M9" s="241"/>
      <c r="N9" s="241" t="s">
        <v>203</v>
      </c>
      <c r="O9" s="241"/>
    </row>
    <row r="10" spans="1:15" s="3" customFormat="1" ht="18" customHeight="1">
      <c r="A10" s="242">
        <v>1</v>
      </c>
      <c r="B10" s="242"/>
      <c r="C10" s="242"/>
      <c r="D10" s="241">
        <v>2</v>
      </c>
      <c r="E10" s="241"/>
      <c r="F10" s="241">
        <v>3</v>
      </c>
      <c r="G10" s="241"/>
      <c r="H10" s="241">
        <v>4</v>
      </c>
      <c r="I10" s="241"/>
      <c r="J10" s="241">
        <v>5</v>
      </c>
      <c r="K10" s="241"/>
      <c r="L10" s="241">
        <v>6</v>
      </c>
      <c r="M10" s="241"/>
      <c r="N10" s="241">
        <v>7</v>
      </c>
      <c r="O10" s="241"/>
    </row>
    <row r="11" spans="1:15" s="3" customFormat="1" ht="73.5" customHeight="1">
      <c r="A11" s="294" t="s">
        <v>435</v>
      </c>
      <c r="B11" s="295"/>
      <c r="C11" s="296"/>
      <c r="D11" s="297">
        <f>SUM(D12:D16)</f>
        <v>0</v>
      </c>
      <c r="E11" s="298"/>
      <c r="F11" s="288">
        <f>SUM(F12:F16)</f>
        <v>86</v>
      </c>
      <c r="G11" s="289"/>
      <c r="H11" s="288">
        <f>SUM(H12:H16)</f>
        <v>86</v>
      </c>
      <c r="I11" s="289"/>
      <c r="J11" s="288">
        <v>84.25</v>
      </c>
      <c r="K11" s="289"/>
      <c r="L11" s="292">
        <f>J11/H11*100</f>
        <v>97.965116279069761</v>
      </c>
      <c r="M11" s="293"/>
      <c r="N11" s="290">
        <v>0</v>
      </c>
      <c r="O11" s="291"/>
    </row>
    <row r="12" spans="1:15" s="3" customFormat="1" ht="19.5" customHeight="1">
      <c r="A12" s="299" t="s">
        <v>386</v>
      </c>
      <c r="B12" s="299"/>
      <c r="C12" s="299"/>
      <c r="D12" s="292"/>
      <c r="E12" s="293"/>
      <c r="F12" s="292"/>
      <c r="G12" s="293"/>
      <c r="H12" s="292"/>
      <c r="I12" s="293"/>
      <c r="J12" s="292"/>
      <c r="K12" s="293"/>
      <c r="L12" s="290">
        <v>0</v>
      </c>
      <c r="M12" s="291"/>
      <c r="N12" s="290">
        <v>0</v>
      </c>
      <c r="O12" s="291"/>
    </row>
    <row r="13" spans="1:15" s="3" customFormat="1" ht="19.5" customHeight="1">
      <c r="A13" s="299" t="s">
        <v>394</v>
      </c>
      <c r="B13" s="299"/>
      <c r="C13" s="299"/>
      <c r="D13" s="292"/>
      <c r="E13" s="293"/>
      <c r="F13" s="292"/>
      <c r="G13" s="293"/>
      <c r="H13" s="292"/>
      <c r="I13" s="293"/>
      <c r="J13" s="292"/>
      <c r="K13" s="293"/>
      <c r="L13" s="290">
        <v>0</v>
      </c>
      <c r="M13" s="291"/>
      <c r="N13" s="290">
        <v>0</v>
      </c>
      <c r="O13" s="291"/>
    </row>
    <row r="14" spans="1:15" s="3" customFormat="1" ht="19.5" customHeight="1">
      <c r="A14" s="309" t="s">
        <v>402</v>
      </c>
      <c r="B14" s="310"/>
      <c r="C14" s="311"/>
      <c r="D14" s="300"/>
      <c r="E14" s="301"/>
      <c r="F14" s="300">
        <v>1</v>
      </c>
      <c r="G14" s="301"/>
      <c r="H14" s="300">
        <v>1</v>
      </c>
      <c r="I14" s="301"/>
      <c r="J14" s="300">
        <v>1</v>
      </c>
      <c r="K14" s="301"/>
      <c r="L14" s="300">
        <v>100</v>
      </c>
      <c r="M14" s="301"/>
      <c r="N14" s="290">
        <v>0</v>
      </c>
      <c r="O14" s="291"/>
    </row>
    <row r="15" spans="1:15" s="3" customFormat="1" ht="20.100000000000001" customHeight="1">
      <c r="A15" s="302" t="s">
        <v>204</v>
      </c>
      <c r="B15" s="303"/>
      <c r="C15" s="304"/>
      <c r="D15" s="300"/>
      <c r="E15" s="301"/>
      <c r="F15" s="312">
        <v>10</v>
      </c>
      <c r="G15" s="313"/>
      <c r="H15" s="312">
        <v>10</v>
      </c>
      <c r="I15" s="313"/>
      <c r="J15" s="312">
        <v>11</v>
      </c>
      <c r="K15" s="313"/>
      <c r="L15" s="300">
        <v>100</v>
      </c>
      <c r="M15" s="301"/>
      <c r="N15" s="290">
        <v>0</v>
      </c>
      <c r="O15" s="291"/>
    </row>
    <row r="16" spans="1:15" s="3" customFormat="1" ht="20.100000000000001" customHeight="1">
      <c r="A16" s="302" t="s">
        <v>195</v>
      </c>
      <c r="B16" s="303"/>
      <c r="C16" s="304"/>
      <c r="D16" s="300"/>
      <c r="E16" s="301"/>
      <c r="F16" s="307">
        <v>75</v>
      </c>
      <c r="G16" s="308"/>
      <c r="H16" s="307">
        <v>75</v>
      </c>
      <c r="I16" s="308"/>
      <c r="J16" s="307">
        <v>72.25</v>
      </c>
      <c r="K16" s="308"/>
      <c r="L16" s="300">
        <v>100</v>
      </c>
      <c r="M16" s="301"/>
      <c r="N16" s="290">
        <v>0</v>
      </c>
      <c r="O16" s="291"/>
    </row>
    <row r="17" spans="1:15" s="3" customFormat="1">
      <c r="A17" s="262" t="s">
        <v>424</v>
      </c>
      <c r="B17" s="263"/>
      <c r="C17" s="264"/>
      <c r="D17" s="305">
        <f>SUM(D18:D22)</f>
        <v>0</v>
      </c>
      <c r="E17" s="306"/>
      <c r="F17" s="297">
        <f>SUM(F18:F22)</f>
        <v>7034.8</v>
      </c>
      <c r="G17" s="298"/>
      <c r="H17" s="297">
        <f>SUM(H18:H22)</f>
        <v>7034.8</v>
      </c>
      <c r="I17" s="298"/>
      <c r="J17" s="297">
        <f>SUM(J18:J22)</f>
        <v>8824.5</v>
      </c>
      <c r="K17" s="298"/>
      <c r="L17" s="292">
        <v>118</v>
      </c>
      <c r="M17" s="293"/>
      <c r="N17" s="290">
        <v>0</v>
      </c>
      <c r="O17" s="291"/>
    </row>
    <row r="18" spans="1:15" s="3" customFormat="1">
      <c r="A18" s="299" t="s">
        <v>386</v>
      </c>
      <c r="B18" s="299"/>
      <c r="C18" s="299"/>
      <c r="D18" s="292"/>
      <c r="E18" s="293"/>
      <c r="F18" s="292"/>
      <c r="G18" s="293"/>
      <c r="H18" s="292"/>
      <c r="I18" s="293"/>
      <c r="J18" s="292"/>
      <c r="K18" s="293"/>
      <c r="L18" s="290"/>
      <c r="M18" s="291"/>
      <c r="N18" s="290">
        <v>0</v>
      </c>
      <c r="O18" s="291"/>
    </row>
    <row r="19" spans="1:15" s="3" customFormat="1">
      <c r="A19" s="299" t="s">
        <v>394</v>
      </c>
      <c r="B19" s="299"/>
      <c r="C19" s="299"/>
      <c r="D19" s="292"/>
      <c r="E19" s="293"/>
      <c r="F19" s="292"/>
      <c r="G19" s="293"/>
      <c r="H19" s="292"/>
      <c r="I19" s="293"/>
      <c r="J19" s="292"/>
      <c r="K19" s="293"/>
      <c r="L19" s="290"/>
      <c r="M19" s="291"/>
      <c r="N19" s="290">
        <v>0</v>
      </c>
      <c r="O19" s="291"/>
    </row>
    <row r="20" spans="1:15" s="3" customFormat="1" ht="20.100000000000001" customHeight="1">
      <c r="A20" s="309" t="s">
        <v>402</v>
      </c>
      <c r="B20" s="310"/>
      <c r="C20" s="311"/>
      <c r="D20" s="314"/>
      <c r="E20" s="315"/>
      <c r="F20" s="300">
        <v>140.30000000000001</v>
      </c>
      <c r="G20" s="301"/>
      <c r="H20" s="300">
        <v>140.30000000000001</v>
      </c>
      <c r="I20" s="301"/>
      <c r="J20" s="300">
        <v>174.5</v>
      </c>
      <c r="K20" s="301"/>
      <c r="L20" s="300">
        <v>104</v>
      </c>
      <c r="M20" s="301"/>
      <c r="N20" s="290">
        <v>0</v>
      </c>
      <c r="O20" s="291"/>
    </row>
    <row r="21" spans="1:15" s="3" customFormat="1" ht="20.100000000000001" customHeight="1">
      <c r="A21" s="302" t="s">
        <v>204</v>
      </c>
      <c r="B21" s="303"/>
      <c r="C21" s="304"/>
      <c r="D21" s="314"/>
      <c r="E21" s="315"/>
      <c r="F21" s="300">
        <v>898</v>
      </c>
      <c r="G21" s="301"/>
      <c r="H21" s="300">
        <v>898</v>
      </c>
      <c r="I21" s="301"/>
      <c r="J21" s="300">
        <v>1276.4000000000001</v>
      </c>
      <c r="K21" s="301"/>
      <c r="L21" s="300">
        <v>106</v>
      </c>
      <c r="M21" s="301"/>
      <c r="N21" s="290">
        <v>0</v>
      </c>
      <c r="O21" s="291"/>
    </row>
    <row r="22" spans="1:15" s="3" customFormat="1" ht="20.100000000000001" customHeight="1">
      <c r="A22" s="302" t="s">
        <v>195</v>
      </c>
      <c r="B22" s="303"/>
      <c r="C22" s="304"/>
      <c r="D22" s="314"/>
      <c r="E22" s="315"/>
      <c r="F22" s="300">
        <v>5996.5</v>
      </c>
      <c r="G22" s="301"/>
      <c r="H22" s="300">
        <v>5996.5</v>
      </c>
      <c r="I22" s="301"/>
      <c r="J22" s="300">
        <v>7373.6</v>
      </c>
      <c r="K22" s="301"/>
      <c r="L22" s="300">
        <v>131</v>
      </c>
      <c r="M22" s="301"/>
      <c r="N22" s="290">
        <v>0</v>
      </c>
      <c r="O22" s="291"/>
    </row>
    <row r="23" spans="1:15" s="3" customFormat="1" ht="20.100000000000001" customHeight="1">
      <c r="A23" s="262" t="s">
        <v>425</v>
      </c>
      <c r="B23" s="263"/>
      <c r="C23" s="264"/>
      <c r="D23" s="305">
        <v>0</v>
      </c>
      <c r="E23" s="306"/>
      <c r="F23" s="297">
        <f>SUM(F24:F28)</f>
        <v>7035.2</v>
      </c>
      <c r="G23" s="298"/>
      <c r="H23" s="297">
        <f ca="1">'I. Фін результат'!E107</f>
        <v>7035</v>
      </c>
      <c r="I23" s="298"/>
      <c r="J23" s="297">
        <f>SUM(J24:J28)</f>
        <v>8824.5</v>
      </c>
      <c r="K23" s="298"/>
      <c r="L23" s="292">
        <v>119</v>
      </c>
      <c r="M23" s="293"/>
      <c r="N23" s="290">
        <v>0</v>
      </c>
      <c r="O23" s="291"/>
    </row>
    <row r="24" spans="1:15" s="3" customFormat="1" ht="20.100000000000001" customHeight="1">
      <c r="A24" s="299" t="s">
        <v>386</v>
      </c>
      <c r="B24" s="299"/>
      <c r="C24" s="299"/>
      <c r="D24" s="316"/>
      <c r="E24" s="317"/>
      <c r="F24" s="316"/>
      <c r="G24" s="317"/>
      <c r="H24" s="316"/>
      <c r="I24" s="317"/>
      <c r="J24" s="316"/>
      <c r="K24" s="317"/>
      <c r="L24" s="290">
        <v>0</v>
      </c>
      <c r="M24" s="291"/>
      <c r="N24" s="290">
        <v>0</v>
      </c>
      <c r="O24" s="291"/>
    </row>
    <row r="25" spans="1:15" s="3" customFormat="1" ht="20.100000000000001" customHeight="1">
      <c r="A25" s="299" t="s">
        <v>394</v>
      </c>
      <c r="B25" s="299"/>
      <c r="C25" s="299"/>
      <c r="D25" s="316"/>
      <c r="E25" s="317"/>
      <c r="F25" s="316"/>
      <c r="G25" s="317"/>
      <c r="H25" s="316"/>
      <c r="I25" s="317"/>
      <c r="J25" s="316"/>
      <c r="K25" s="317"/>
      <c r="L25" s="290">
        <v>0</v>
      </c>
      <c r="M25" s="291"/>
      <c r="N25" s="290">
        <v>0</v>
      </c>
      <c r="O25" s="291"/>
    </row>
    <row r="26" spans="1:15" s="3" customFormat="1" ht="20.100000000000001" customHeight="1">
      <c r="A26" s="309" t="s">
        <v>402</v>
      </c>
      <c r="B26" s="310"/>
      <c r="C26" s="311"/>
      <c r="D26" s="314"/>
      <c r="E26" s="315"/>
      <c r="F26" s="300">
        <v>140.30000000000001</v>
      </c>
      <c r="G26" s="301"/>
      <c r="H26" s="300">
        <v>140.30000000000001</v>
      </c>
      <c r="I26" s="301"/>
      <c r="J26" s="300">
        <v>174.5</v>
      </c>
      <c r="K26" s="301"/>
      <c r="L26" s="300">
        <v>104</v>
      </c>
      <c r="M26" s="301"/>
      <c r="N26" s="290">
        <v>0</v>
      </c>
      <c r="O26" s="291"/>
    </row>
    <row r="27" spans="1:15" s="3" customFormat="1" ht="20.100000000000001" customHeight="1">
      <c r="A27" s="302" t="s">
        <v>204</v>
      </c>
      <c r="B27" s="303"/>
      <c r="C27" s="304"/>
      <c r="D27" s="314"/>
      <c r="E27" s="315"/>
      <c r="F27" s="300">
        <v>898.4</v>
      </c>
      <c r="G27" s="301"/>
      <c r="H27" s="300">
        <v>898.4</v>
      </c>
      <c r="I27" s="301"/>
      <c r="J27" s="300">
        <v>1276.4000000000001</v>
      </c>
      <c r="K27" s="301"/>
      <c r="L27" s="300">
        <v>106</v>
      </c>
      <c r="M27" s="301"/>
      <c r="N27" s="290">
        <v>0</v>
      </c>
      <c r="O27" s="291"/>
    </row>
    <row r="28" spans="1:15" s="3" customFormat="1" ht="19.5" customHeight="1">
      <c r="A28" s="302" t="s">
        <v>195</v>
      </c>
      <c r="B28" s="303"/>
      <c r="C28" s="304"/>
      <c r="D28" s="314"/>
      <c r="E28" s="315"/>
      <c r="F28" s="300">
        <v>5996.5</v>
      </c>
      <c r="G28" s="301"/>
      <c r="H28" s="300">
        <v>5996.5</v>
      </c>
      <c r="I28" s="301"/>
      <c r="J28" s="300">
        <v>7373.6</v>
      </c>
      <c r="K28" s="301"/>
      <c r="L28" s="300">
        <v>131</v>
      </c>
      <c r="M28" s="301"/>
      <c r="N28" s="290">
        <v>0</v>
      </c>
      <c r="O28" s="291"/>
    </row>
    <row r="29" spans="1:15" s="3" customFormat="1" ht="39" customHeight="1">
      <c r="A29" s="262" t="s">
        <v>426</v>
      </c>
      <c r="B29" s="263"/>
      <c r="C29" s="264"/>
      <c r="D29" s="297"/>
      <c r="E29" s="298"/>
      <c r="F29" s="297">
        <f>(F23/F11)/12*1000</f>
        <v>6817.0542635658903</v>
      </c>
      <c r="G29" s="298"/>
      <c r="H29" s="297">
        <f>(H23/H11)/12*1000</f>
        <v>6816.8604651162786</v>
      </c>
      <c r="I29" s="298"/>
      <c r="J29" s="297">
        <v>8754.9</v>
      </c>
      <c r="K29" s="298"/>
      <c r="L29" s="292">
        <v>119</v>
      </c>
      <c r="M29" s="293"/>
      <c r="N29" s="290">
        <v>0</v>
      </c>
      <c r="O29" s="291"/>
    </row>
    <row r="30" spans="1:15" s="3" customFormat="1" ht="20.25" customHeight="1">
      <c r="A30" s="324" t="s">
        <v>403</v>
      </c>
      <c r="B30" s="324"/>
      <c r="C30" s="324"/>
      <c r="D30" s="290"/>
      <c r="E30" s="291"/>
      <c r="F30" s="290">
        <v>0</v>
      </c>
      <c r="G30" s="291"/>
      <c r="H30" s="290">
        <v>0</v>
      </c>
      <c r="I30" s="291"/>
      <c r="J30" s="290">
        <v>0</v>
      </c>
      <c r="K30" s="291"/>
      <c r="L30" s="290"/>
      <c r="M30" s="291"/>
      <c r="N30" s="290">
        <v>0</v>
      </c>
      <c r="O30" s="291"/>
    </row>
    <row r="31" spans="1:15" s="3" customFormat="1" ht="20.25" customHeight="1">
      <c r="A31" s="324" t="s">
        <v>404</v>
      </c>
      <c r="B31" s="324"/>
      <c r="C31" s="324"/>
      <c r="D31" s="290"/>
      <c r="E31" s="291"/>
      <c r="F31" s="290">
        <v>0</v>
      </c>
      <c r="G31" s="291"/>
      <c r="H31" s="290">
        <v>0</v>
      </c>
      <c r="I31" s="291"/>
      <c r="J31" s="290">
        <v>0</v>
      </c>
      <c r="K31" s="291"/>
      <c r="L31" s="290"/>
      <c r="M31" s="291"/>
      <c r="N31" s="290">
        <v>0</v>
      </c>
      <c r="O31" s="291"/>
    </row>
    <row r="32" spans="1:15" s="3" customFormat="1" ht="20.100000000000001" customHeight="1">
      <c r="A32" s="325" t="s">
        <v>406</v>
      </c>
      <c r="B32" s="326"/>
      <c r="C32" s="327"/>
      <c r="D32" s="318"/>
      <c r="E32" s="319"/>
      <c r="F32" s="290">
        <v>11692</v>
      </c>
      <c r="G32" s="291"/>
      <c r="H32" s="290">
        <v>11667</v>
      </c>
      <c r="I32" s="291"/>
      <c r="J32" s="290">
        <f>J33</f>
        <v>14583</v>
      </c>
      <c r="K32" s="291"/>
      <c r="L32" s="300">
        <v>104</v>
      </c>
      <c r="M32" s="301"/>
      <c r="N32" s="290">
        <v>0</v>
      </c>
      <c r="O32" s="291"/>
    </row>
    <row r="33" spans="1:15" s="150" customFormat="1" ht="20.100000000000001" customHeight="1">
      <c r="A33" s="330" t="s">
        <v>431</v>
      </c>
      <c r="B33" s="331"/>
      <c r="C33" s="332"/>
      <c r="D33" s="322"/>
      <c r="E33" s="323"/>
      <c r="F33" s="320">
        <v>11692</v>
      </c>
      <c r="G33" s="321"/>
      <c r="H33" s="300">
        <v>11667</v>
      </c>
      <c r="I33" s="301"/>
      <c r="J33" s="290">
        <v>14583</v>
      </c>
      <c r="K33" s="291"/>
      <c r="L33" s="320">
        <v>109</v>
      </c>
      <c r="M33" s="321"/>
      <c r="N33" s="290">
        <v>0</v>
      </c>
      <c r="O33" s="291"/>
    </row>
    <row r="34" spans="1:15" s="150" customFormat="1" ht="20.100000000000001" customHeight="1">
      <c r="A34" s="330" t="s">
        <v>485</v>
      </c>
      <c r="B34" s="331"/>
      <c r="C34" s="332"/>
      <c r="D34" s="322"/>
      <c r="E34" s="323"/>
      <c r="F34" s="322"/>
      <c r="G34" s="323"/>
      <c r="H34" s="322"/>
      <c r="I34" s="323"/>
      <c r="J34" s="322"/>
      <c r="K34" s="323"/>
      <c r="L34" s="320">
        <v>109</v>
      </c>
      <c r="M34" s="321"/>
      <c r="N34" s="290">
        <v>0</v>
      </c>
      <c r="O34" s="291"/>
    </row>
    <row r="35" spans="1:15" s="150" customFormat="1" ht="19.5" customHeight="1">
      <c r="A35" s="330" t="s">
        <v>432</v>
      </c>
      <c r="B35" s="331"/>
      <c r="C35" s="332"/>
      <c r="D35" s="322"/>
      <c r="E35" s="323"/>
      <c r="F35" s="322"/>
      <c r="G35" s="323"/>
      <c r="H35" s="322"/>
      <c r="I35" s="323"/>
      <c r="J35" s="320"/>
      <c r="K35" s="321"/>
      <c r="L35" s="320">
        <v>109</v>
      </c>
      <c r="M35" s="321"/>
      <c r="N35" s="290">
        <v>0</v>
      </c>
      <c r="O35" s="291"/>
    </row>
    <row r="36" spans="1:15" s="3" customFormat="1" ht="20.100000000000001" customHeight="1">
      <c r="A36" s="325" t="s">
        <v>407</v>
      </c>
      <c r="B36" s="326"/>
      <c r="C36" s="327"/>
      <c r="D36" s="318"/>
      <c r="E36" s="319"/>
      <c r="F36" s="290">
        <v>7487</v>
      </c>
      <c r="G36" s="291"/>
      <c r="H36" s="290">
        <v>7483</v>
      </c>
      <c r="I36" s="291"/>
      <c r="J36" s="290">
        <v>9667</v>
      </c>
      <c r="K36" s="291"/>
      <c r="L36" s="300">
        <v>104</v>
      </c>
      <c r="M36" s="301"/>
      <c r="N36" s="290">
        <v>0</v>
      </c>
      <c r="O36" s="291"/>
    </row>
    <row r="37" spans="1:15" s="3" customFormat="1" ht="20.25" customHeight="1">
      <c r="A37" s="325" t="s">
        <v>405</v>
      </c>
      <c r="B37" s="326"/>
      <c r="C37" s="327"/>
      <c r="D37" s="318"/>
      <c r="E37" s="319"/>
      <c r="F37" s="290">
        <f>(F28/F16)/12*1000</f>
        <v>6662.7777777777774</v>
      </c>
      <c r="G37" s="291"/>
      <c r="H37" s="290">
        <f>(H28/H16)/12*1000</f>
        <v>6662.7777777777774</v>
      </c>
      <c r="I37" s="291"/>
      <c r="J37" s="290">
        <v>8534.7000000000007</v>
      </c>
      <c r="K37" s="291"/>
      <c r="L37" s="300">
        <v>121</v>
      </c>
      <c r="M37" s="301"/>
      <c r="N37" s="290">
        <v>0</v>
      </c>
      <c r="O37" s="291"/>
    </row>
    <row r="38" spans="1:15" ht="8.25" customHeight="1">
      <c r="A38" s="25"/>
      <c r="B38" s="25"/>
      <c r="C38" s="25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 ht="20.25" customHeight="1">
      <c r="A39" s="334" t="s">
        <v>433</v>
      </c>
      <c r="B39" s="334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</row>
    <row r="40" spans="1:15" ht="20.25" customHeight="1">
      <c r="A40" s="26"/>
      <c r="B40" s="26"/>
      <c r="C40" s="26"/>
      <c r="D40" s="26"/>
      <c r="E40" s="26"/>
      <c r="F40" s="26"/>
      <c r="G40" s="26"/>
      <c r="H40" s="26"/>
      <c r="I40" s="26"/>
    </row>
    <row r="41" spans="1:15" ht="21.95" customHeight="1">
      <c r="A41" s="286" t="s">
        <v>216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  <c r="L41" s="286"/>
      <c r="M41" s="286"/>
      <c r="N41" s="286"/>
      <c r="O41" s="286"/>
    </row>
    <row r="42" spans="1:15" ht="10.5" customHeight="1"/>
    <row r="43" spans="1:15" ht="45" customHeight="1">
      <c r="A43" s="43" t="s">
        <v>119</v>
      </c>
      <c r="B43" s="328" t="s">
        <v>217</v>
      </c>
      <c r="C43" s="329"/>
      <c r="D43" s="329"/>
      <c r="E43" s="329"/>
      <c r="F43" s="242" t="s">
        <v>76</v>
      </c>
      <c r="G43" s="242"/>
      <c r="H43" s="242"/>
      <c r="I43" s="242"/>
      <c r="J43" s="242"/>
      <c r="K43" s="242"/>
      <c r="L43" s="242"/>
      <c r="M43" s="242"/>
      <c r="N43" s="242"/>
      <c r="O43" s="242"/>
    </row>
    <row r="44" spans="1:15" ht="18" customHeight="1">
      <c r="A44" s="43">
        <v>1</v>
      </c>
      <c r="B44" s="328">
        <v>2</v>
      </c>
      <c r="C44" s="329"/>
      <c r="D44" s="329"/>
      <c r="E44" s="329"/>
      <c r="F44" s="242">
        <v>3</v>
      </c>
      <c r="G44" s="242"/>
      <c r="H44" s="242"/>
      <c r="I44" s="242"/>
      <c r="J44" s="242"/>
      <c r="K44" s="242"/>
      <c r="L44" s="242"/>
      <c r="M44" s="242"/>
      <c r="N44" s="242"/>
      <c r="O44" s="242"/>
    </row>
    <row r="45" spans="1:15" ht="20.100000000000001" customHeight="1">
      <c r="A45" s="101"/>
      <c r="B45" s="325"/>
      <c r="C45" s="326"/>
      <c r="D45" s="326"/>
      <c r="E45" s="326"/>
      <c r="F45" s="324"/>
      <c r="G45" s="324"/>
      <c r="H45" s="324"/>
      <c r="I45" s="324"/>
      <c r="J45" s="324"/>
      <c r="K45" s="324"/>
      <c r="L45" s="324"/>
      <c r="M45" s="324"/>
      <c r="N45" s="324"/>
      <c r="O45" s="324"/>
    </row>
    <row r="46" spans="1:15" ht="20.100000000000001" customHeight="1">
      <c r="A46" s="101"/>
      <c r="B46" s="325"/>
      <c r="C46" s="326"/>
      <c r="D46" s="326"/>
      <c r="E46" s="326"/>
      <c r="F46" s="324"/>
      <c r="G46" s="324"/>
      <c r="H46" s="324"/>
      <c r="I46" s="324"/>
      <c r="J46" s="324"/>
      <c r="K46" s="324"/>
      <c r="L46" s="324"/>
      <c r="M46" s="324"/>
      <c r="N46" s="324"/>
      <c r="O46" s="324"/>
    </row>
    <row r="47" spans="1:15" ht="20.100000000000001" customHeight="1">
      <c r="A47" s="101"/>
      <c r="B47" s="325"/>
      <c r="C47" s="326"/>
      <c r="D47" s="326"/>
      <c r="E47" s="326"/>
      <c r="F47" s="324"/>
      <c r="G47" s="324"/>
      <c r="H47" s="324"/>
      <c r="I47" s="324"/>
      <c r="J47" s="324"/>
      <c r="K47" s="324"/>
      <c r="L47" s="324"/>
      <c r="M47" s="324"/>
      <c r="N47" s="324"/>
      <c r="O47" s="324"/>
    </row>
    <row r="48" spans="1:15" ht="20.100000000000001" customHeight="1">
      <c r="A48" s="8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1:15" ht="21.95" customHeight="1">
      <c r="A49" s="333" t="s">
        <v>180</v>
      </c>
      <c r="B49" s="333"/>
      <c r="C49" s="333"/>
      <c r="D49" s="333"/>
      <c r="E49" s="333"/>
      <c r="F49" s="333"/>
      <c r="G49" s="333"/>
      <c r="H49" s="333"/>
      <c r="I49" s="333"/>
      <c r="J49" s="333"/>
    </row>
    <row r="50" spans="1:15" ht="20.100000000000001" customHeight="1">
      <c r="A50" s="21"/>
    </row>
    <row r="51" spans="1:15" ht="63.95" customHeight="1">
      <c r="A51" s="243" t="s">
        <v>296</v>
      </c>
      <c r="B51" s="255" t="s">
        <v>218</v>
      </c>
      <c r="C51" s="257"/>
      <c r="D51" s="241" t="s">
        <v>86</v>
      </c>
      <c r="E51" s="241"/>
      <c r="F51" s="241"/>
      <c r="G51" s="241" t="s">
        <v>501</v>
      </c>
      <c r="H51" s="241"/>
      <c r="I51" s="241"/>
      <c r="J51" s="255" t="s">
        <v>502</v>
      </c>
      <c r="K51" s="256"/>
      <c r="L51" s="257"/>
      <c r="M51" s="241" t="s">
        <v>504</v>
      </c>
      <c r="N51" s="241"/>
      <c r="O51" s="241"/>
    </row>
    <row r="52" spans="1:15" ht="150">
      <c r="A52" s="244"/>
      <c r="B52" s="8" t="s">
        <v>60</v>
      </c>
      <c r="C52" s="8" t="s">
        <v>61</v>
      </c>
      <c r="D52" s="8" t="s">
        <v>355</v>
      </c>
      <c r="E52" s="8" t="s">
        <v>219</v>
      </c>
      <c r="F52" s="8" t="s">
        <v>356</v>
      </c>
      <c r="G52" s="8" t="s">
        <v>355</v>
      </c>
      <c r="H52" s="8" t="s">
        <v>219</v>
      </c>
      <c r="I52" s="8" t="s">
        <v>356</v>
      </c>
      <c r="J52" s="8" t="s">
        <v>355</v>
      </c>
      <c r="K52" s="8" t="s">
        <v>219</v>
      </c>
      <c r="L52" s="8" t="s">
        <v>356</v>
      </c>
      <c r="M52" s="8" t="s">
        <v>355</v>
      </c>
      <c r="N52" s="8" t="s">
        <v>219</v>
      </c>
      <c r="O52" s="8" t="s">
        <v>356</v>
      </c>
    </row>
    <row r="53" spans="1:15" ht="18" customHeight="1">
      <c r="A53" s="8">
        <v>1</v>
      </c>
      <c r="B53" s="8">
        <v>2</v>
      </c>
      <c r="C53" s="8">
        <v>3</v>
      </c>
      <c r="D53" s="8">
        <v>4</v>
      </c>
      <c r="E53" s="8">
        <v>5</v>
      </c>
      <c r="F53" s="8">
        <v>6</v>
      </c>
      <c r="G53" s="8">
        <v>7</v>
      </c>
      <c r="H53" s="7">
        <v>8</v>
      </c>
      <c r="I53" s="7">
        <v>9</v>
      </c>
      <c r="J53" s="7">
        <v>10</v>
      </c>
      <c r="K53" s="7">
        <v>11</v>
      </c>
      <c r="L53" s="7">
        <v>12</v>
      </c>
      <c r="M53" s="7">
        <v>13</v>
      </c>
      <c r="N53" s="7">
        <v>14</v>
      </c>
      <c r="O53" s="7">
        <v>15</v>
      </c>
    </row>
    <row r="54" spans="1:15" ht="20.100000000000001" customHeight="1">
      <c r="A54" s="9" t="s">
        <v>474</v>
      </c>
      <c r="B54" s="13"/>
      <c r="C54" s="13"/>
      <c r="D54" s="111"/>
      <c r="E54" s="111"/>
      <c r="F54" s="113"/>
      <c r="G54" s="111">
        <v>7414</v>
      </c>
      <c r="H54" s="188"/>
      <c r="I54" s="189"/>
      <c r="J54" s="111">
        <v>3378</v>
      </c>
      <c r="K54" s="111"/>
      <c r="L54" s="113"/>
      <c r="M54" s="111">
        <v>11885</v>
      </c>
      <c r="N54" s="111"/>
      <c r="O54" s="113"/>
    </row>
    <row r="55" spans="1:15" ht="20.100000000000001" customHeight="1">
      <c r="A55" s="9"/>
      <c r="B55" s="13"/>
      <c r="C55" s="13"/>
      <c r="D55" s="111"/>
      <c r="E55" s="111"/>
      <c r="F55" s="113"/>
      <c r="G55" s="111"/>
      <c r="H55" s="111"/>
      <c r="I55" s="113"/>
      <c r="J55" s="111"/>
      <c r="K55" s="111"/>
      <c r="L55" s="113"/>
      <c r="M55" s="111"/>
      <c r="N55" s="111"/>
      <c r="O55" s="113"/>
    </row>
    <row r="56" spans="1:15" ht="20.100000000000001" customHeight="1">
      <c r="A56" s="11" t="s">
        <v>44</v>
      </c>
      <c r="B56" s="132">
        <v>100</v>
      </c>
      <c r="C56" s="132">
        <v>100</v>
      </c>
      <c r="D56" s="146">
        <f>SUM(D54:D55)</f>
        <v>0</v>
      </c>
      <c r="E56" s="112"/>
      <c r="F56" s="114"/>
      <c r="G56" s="146">
        <f>SUM(G54:G55)</f>
        <v>7414</v>
      </c>
      <c r="H56" s="112"/>
      <c r="I56" s="114"/>
      <c r="J56" s="146">
        <f>SUM(J54:J55)</f>
        <v>3378</v>
      </c>
      <c r="K56" s="112"/>
      <c r="L56" s="114"/>
      <c r="M56" s="146">
        <f>SUM(M54:M55)</f>
        <v>11885</v>
      </c>
      <c r="N56" s="112"/>
      <c r="O56" s="114"/>
    </row>
    <row r="57" spans="1:15" ht="20.100000000000001" customHeight="1">
      <c r="A57" s="23"/>
      <c r="B57" s="24"/>
      <c r="C57" s="24"/>
      <c r="D57" s="24"/>
      <c r="E57" s="24"/>
      <c r="F57" s="14"/>
      <c r="G57" s="14"/>
      <c r="H57" s="14"/>
      <c r="I57" s="6"/>
      <c r="J57" s="6"/>
      <c r="K57" s="6"/>
      <c r="L57" s="6"/>
      <c r="M57" s="6"/>
      <c r="N57" s="6"/>
      <c r="O57" s="6"/>
    </row>
    <row r="58" spans="1:15" ht="21.95" customHeight="1">
      <c r="A58" s="286" t="s">
        <v>62</v>
      </c>
      <c r="B58" s="286"/>
      <c r="C58" s="286"/>
      <c r="D58" s="286"/>
      <c r="E58" s="286"/>
      <c r="F58" s="286"/>
      <c r="G58" s="286"/>
      <c r="H58" s="286"/>
      <c r="I58" s="286"/>
      <c r="J58" s="286"/>
      <c r="K58" s="286"/>
      <c r="L58" s="286"/>
      <c r="M58" s="286"/>
      <c r="N58" s="286"/>
      <c r="O58" s="286"/>
    </row>
    <row r="59" spans="1:15" ht="20.100000000000001" customHeight="1">
      <c r="A59" s="21"/>
    </row>
    <row r="60" spans="1:15" ht="63.95" customHeight="1">
      <c r="A60" s="8" t="s">
        <v>109</v>
      </c>
      <c r="B60" s="241" t="s">
        <v>58</v>
      </c>
      <c r="C60" s="241"/>
      <c r="D60" s="241" t="s">
        <v>53</v>
      </c>
      <c r="E60" s="241"/>
      <c r="F60" s="241" t="s">
        <v>54</v>
      </c>
      <c r="G60" s="241"/>
      <c r="H60" s="241" t="s">
        <v>220</v>
      </c>
      <c r="I60" s="241"/>
      <c r="J60" s="241"/>
      <c r="K60" s="255" t="s">
        <v>77</v>
      </c>
      <c r="L60" s="257"/>
      <c r="M60" s="255" t="s">
        <v>25</v>
      </c>
      <c r="N60" s="256"/>
      <c r="O60" s="257"/>
    </row>
    <row r="61" spans="1:15" ht="18" customHeight="1">
      <c r="A61" s="7">
        <v>1</v>
      </c>
      <c r="B61" s="242">
        <v>2</v>
      </c>
      <c r="C61" s="242"/>
      <c r="D61" s="242">
        <v>3</v>
      </c>
      <c r="E61" s="242"/>
      <c r="F61" s="340">
        <v>4</v>
      </c>
      <c r="G61" s="340"/>
      <c r="H61" s="242">
        <v>5</v>
      </c>
      <c r="I61" s="242"/>
      <c r="J61" s="242"/>
      <c r="K61" s="242">
        <v>6</v>
      </c>
      <c r="L61" s="242"/>
      <c r="M61" s="328">
        <v>7</v>
      </c>
      <c r="N61" s="329"/>
      <c r="O61" s="339"/>
    </row>
    <row r="62" spans="1:15" ht="20.100000000000001" customHeight="1">
      <c r="A62" s="9"/>
      <c r="B62" s="338"/>
      <c r="C62" s="338"/>
      <c r="D62" s="342"/>
      <c r="E62" s="342"/>
      <c r="F62" s="341"/>
      <c r="G62" s="341"/>
      <c r="H62" s="241"/>
      <c r="I62" s="241"/>
      <c r="J62" s="241"/>
      <c r="K62" s="300"/>
      <c r="L62" s="301"/>
      <c r="M62" s="338"/>
      <c r="N62" s="338"/>
      <c r="O62" s="338"/>
    </row>
    <row r="63" spans="1:15" ht="20.100000000000001" customHeight="1">
      <c r="A63" s="9"/>
      <c r="B63" s="335"/>
      <c r="C63" s="337"/>
      <c r="D63" s="300"/>
      <c r="E63" s="301"/>
      <c r="F63" s="343"/>
      <c r="G63" s="344"/>
      <c r="H63" s="255"/>
      <c r="I63" s="256"/>
      <c r="J63" s="257"/>
      <c r="K63" s="300"/>
      <c r="L63" s="301"/>
      <c r="M63" s="335"/>
      <c r="N63" s="336"/>
      <c r="O63" s="337"/>
    </row>
    <row r="64" spans="1:15" ht="20.100000000000001" customHeight="1">
      <c r="A64" s="9"/>
      <c r="B64" s="338"/>
      <c r="C64" s="338"/>
      <c r="D64" s="342"/>
      <c r="E64" s="342"/>
      <c r="F64" s="341"/>
      <c r="G64" s="341"/>
      <c r="H64" s="241"/>
      <c r="I64" s="241"/>
      <c r="J64" s="241"/>
      <c r="K64" s="300"/>
      <c r="L64" s="301"/>
      <c r="M64" s="338"/>
      <c r="N64" s="338"/>
      <c r="O64" s="338"/>
    </row>
    <row r="65" spans="1:15" ht="20.100000000000001" customHeight="1">
      <c r="A65" s="11" t="s">
        <v>44</v>
      </c>
      <c r="B65" s="238" t="s">
        <v>26</v>
      </c>
      <c r="C65" s="238"/>
      <c r="D65" s="238" t="s">
        <v>26</v>
      </c>
      <c r="E65" s="238"/>
      <c r="F65" s="238" t="s">
        <v>26</v>
      </c>
      <c r="G65" s="238"/>
      <c r="H65" s="238"/>
      <c r="I65" s="238"/>
      <c r="J65" s="238"/>
      <c r="K65" s="346">
        <f>SUM(K62:K64)</f>
        <v>0</v>
      </c>
      <c r="L65" s="346"/>
      <c r="M65" s="347"/>
      <c r="N65" s="347"/>
      <c r="O65" s="347"/>
    </row>
    <row r="66" spans="1:15" ht="20.100000000000001" customHeight="1">
      <c r="A66" s="14"/>
      <c r="B66" s="27"/>
      <c r="C66" s="27"/>
      <c r="D66" s="27"/>
      <c r="E66" s="27"/>
      <c r="F66" s="27"/>
      <c r="G66" s="27"/>
      <c r="H66" s="27"/>
      <c r="I66" s="27"/>
      <c r="J66" s="27"/>
      <c r="K66" s="3"/>
      <c r="L66" s="3"/>
      <c r="M66" s="3"/>
      <c r="N66" s="3"/>
      <c r="O66" s="3"/>
    </row>
    <row r="67" spans="1:15" ht="21.95" customHeight="1">
      <c r="A67" s="286" t="s">
        <v>63</v>
      </c>
      <c r="B67" s="286"/>
      <c r="C67" s="286"/>
      <c r="D67" s="286"/>
      <c r="E67" s="286"/>
      <c r="F67" s="286"/>
      <c r="G67" s="286"/>
      <c r="H67" s="286"/>
      <c r="I67" s="286"/>
      <c r="J67" s="286"/>
      <c r="K67" s="286"/>
      <c r="L67" s="286"/>
      <c r="M67" s="286"/>
      <c r="N67" s="286"/>
      <c r="O67" s="286"/>
    </row>
    <row r="68" spans="1:15" ht="20.100000000000001" customHeight="1">
      <c r="A68" s="6"/>
      <c r="B68" s="19"/>
      <c r="C68" s="6"/>
      <c r="D68" s="6"/>
      <c r="E68" s="6"/>
      <c r="F68" s="6"/>
      <c r="G68" s="6"/>
      <c r="H68" s="6"/>
      <c r="I68" s="18"/>
    </row>
    <row r="69" spans="1:15" ht="63.95" customHeight="1">
      <c r="A69" s="241" t="s">
        <v>52</v>
      </c>
      <c r="B69" s="241"/>
      <c r="C69" s="241"/>
      <c r="D69" s="241" t="s">
        <v>78</v>
      </c>
      <c r="E69" s="241"/>
      <c r="F69" s="241"/>
      <c r="G69" s="241" t="s">
        <v>233</v>
      </c>
      <c r="H69" s="241"/>
      <c r="I69" s="241"/>
      <c r="J69" s="241" t="s">
        <v>232</v>
      </c>
      <c r="K69" s="241"/>
      <c r="L69" s="241"/>
      <c r="M69" s="241" t="s">
        <v>79</v>
      </c>
      <c r="N69" s="241"/>
      <c r="O69" s="241"/>
    </row>
    <row r="70" spans="1:15" ht="18" customHeight="1">
      <c r="A70" s="241">
        <v>1</v>
      </c>
      <c r="B70" s="241"/>
      <c r="C70" s="241"/>
      <c r="D70" s="241">
        <v>2</v>
      </c>
      <c r="E70" s="241"/>
      <c r="F70" s="241"/>
      <c r="G70" s="241">
        <v>3</v>
      </c>
      <c r="H70" s="241"/>
      <c r="I70" s="241"/>
      <c r="J70" s="242">
        <v>4</v>
      </c>
      <c r="K70" s="242"/>
      <c r="L70" s="242"/>
      <c r="M70" s="242">
        <v>5</v>
      </c>
      <c r="N70" s="242"/>
      <c r="O70" s="242"/>
    </row>
    <row r="71" spans="1:15" ht="20.100000000000001" customHeight="1">
      <c r="A71" s="299" t="s">
        <v>221</v>
      </c>
      <c r="B71" s="299"/>
      <c r="C71" s="299"/>
      <c r="D71" s="342"/>
      <c r="E71" s="342"/>
      <c r="F71" s="342"/>
      <c r="G71" s="342"/>
      <c r="H71" s="342"/>
      <c r="I71" s="342"/>
      <c r="J71" s="342"/>
      <c r="K71" s="342"/>
      <c r="L71" s="342"/>
      <c r="M71" s="346">
        <f>D71+G71-J71</f>
        <v>0</v>
      </c>
      <c r="N71" s="346"/>
      <c r="O71" s="346"/>
    </row>
    <row r="72" spans="1:15" ht="20.100000000000001" customHeight="1">
      <c r="A72" s="299" t="s">
        <v>92</v>
      </c>
      <c r="B72" s="299"/>
      <c r="C72" s="299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</row>
    <row r="73" spans="1:15" ht="20.100000000000001" customHeight="1">
      <c r="A73" s="299"/>
      <c r="B73" s="299"/>
      <c r="C73" s="299"/>
      <c r="D73" s="300"/>
      <c r="E73" s="345"/>
      <c r="F73" s="301"/>
      <c r="G73" s="300"/>
      <c r="H73" s="345"/>
      <c r="I73" s="301"/>
      <c r="J73" s="300"/>
      <c r="K73" s="345"/>
      <c r="L73" s="301"/>
      <c r="M73" s="300"/>
      <c r="N73" s="345"/>
      <c r="O73" s="301"/>
    </row>
    <row r="74" spans="1:15" ht="20.100000000000001" customHeight="1">
      <c r="A74" s="299" t="s">
        <v>222</v>
      </c>
      <c r="B74" s="299"/>
      <c r="C74" s="299"/>
      <c r="D74" s="342"/>
      <c r="E74" s="342"/>
      <c r="F74" s="342"/>
      <c r="G74" s="342"/>
      <c r="H74" s="342"/>
      <c r="I74" s="342"/>
      <c r="J74" s="342"/>
      <c r="K74" s="342"/>
      <c r="L74" s="342"/>
      <c r="M74" s="346">
        <f>D74+G74-J74</f>
        <v>0</v>
      </c>
      <c r="N74" s="346"/>
      <c r="O74" s="346"/>
    </row>
    <row r="75" spans="1:15" ht="20.100000000000001" customHeight="1">
      <c r="A75" s="299" t="s">
        <v>93</v>
      </c>
      <c r="B75" s="299"/>
      <c r="C75" s="299"/>
      <c r="D75" s="342"/>
      <c r="E75" s="342"/>
      <c r="F75" s="342"/>
      <c r="G75" s="342"/>
      <c r="H75" s="342"/>
      <c r="I75" s="342"/>
      <c r="J75" s="342"/>
      <c r="K75" s="342"/>
      <c r="L75" s="342"/>
      <c r="M75" s="342"/>
      <c r="N75" s="342"/>
      <c r="O75" s="342"/>
    </row>
    <row r="76" spans="1:15" ht="20.100000000000001" customHeight="1">
      <c r="A76" s="299"/>
      <c r="B76" s="299"/>
      <c r="C76" s="299"/>
      <c r="D76" s="300"/>
      <c r="E76" s="345"/>
      <c r="F76" s="301"/>
      <c r="G76" s="300"/>
      <c r="H76" s="345"/>
      <c r="I76" s="301"/>
      <c r="J76" s="300"/>
      <c r="K76" s="345"/>
      <c r="L76" s="301"/>
      <c r="M76" s="300"/>
      <c r="N76" s="345"/>
      <c r="O76" s="301"/>
    </row>
    <row r="77" spans="1:15" ht="20.100000000000001" customHeight="1">
      <c r="A77" s="299" t="s">
        <v>223</v>
      </c>
      <c r="B77" s="299"/>
      <c r="C77" s="299"/>
      <c r="D77" s="342"/>
      <c r="E77" s="342"/>
      <c r="F77" s="342"/>
      <c r="G77" s="342"/>
      <c r="H77" s="342"/>
      <c r="I77" s="342"/>
      <c r="J77" s="342"/>
      <c r="K77" s="342"/>
      <c r="L77" s="342"/>
      <c r="M77" s="346">
        <f>D77+G77-J77</f>
        <v>0</v>
      </c>
      <c r="N77" s="346"/>
      <c r="O77" s="346"/>
    </row>
    <row r="78" spans="1:15" ht="20.100000000000001" customHeight="1">
      <c r="A78" s="299" t="s">
        <v>92</v>
      </c>
      <c r="B78" s="299"/>
      <c r="C78" s="299"/>
      <c r="D78" s="342"/>
      <c r="E78" s="342"/>
      <c r="F78" s="342"/>
      <c r="G78" s="342"/>
      <c r="H78" s="342"/>
      <c r="I78" s="342"/>
      <c r="J78" s="342"/>
      <c r="K78" s="342"/>
      <c r="L78" s="342"/>
      <c r="M78" s="342"/>
      <c r="N78" s="342"/>
      <c r="O78" s="342"/>
    </row>
    <row r="79" spans="1:15" ht="20.100000000000001" customHeight="1">
      <c r="A79" s="302"/>
      <c r="B79" s="303"/>
      <c r="C79" s="304"/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  <c r="O79" s="342"/>
    </row>
    <row r="80" spans="1:15" ht="20.100000000000001" customHeight="1">
      <c r="A80" s="262" t="s">
        <v>44</v>
      </c>
      <c r="B80" s="263"/>
      <c r="C80" s="264"/>
      <c r="D80" s="348">
        <f>SUM(D71,D74,D77)</f>
        <v>0</v>
      </c>
      <c r="E80" s="348"/>
      <c r="F80" s="348"/>
      <c r="G80" s="348">
        <f>SUM(G71,G74,G77)</f>
        <v>0</v>
      </c>
      <c r="H80" s="348"/>
      <c r="I80" s="348"/>
      <c r="J80" s="348">
        <f>SUM(J71,J74,J77)</f>
        <v>0</v>
      </c>
      <c r="K80" s="348"/>
      <c r="L80" s="348"/>
      <c r="M80" s="348">
        <f>SUM(M71,M74,M77)</f>
        <v>0</v>
      </c>
      <c r="N80" s="348"/>
      <c r="O80" s="348"/>
    </row>
    <row r="81" spans="1:12">
      <c r="C81" s="33"/>
      <c r="D81" s="33"/>
      <c r="E81" s="33"/>
    </row>
    <row r="82" spans="1:12">
      <c r="A82" s="2" t="s">
        <v>460</v>
      </c>
      <c r="C82" s="33"/>
      <c r="D82" s="33"/>
      <c r="E82" s="33"/>
      <c r="L82" s="2" t="s">
        <v>483</v>
      </c>
    </row>
    <row r="83" spans="1:12">
      <c r="C83" s="33"/>
      <c r="D83" s="33"/>
      <c r="E83" s="33"/>
    </row>
    <row r="84" spans="1:12">
      <c r="C84" s="33"/>
      <c r="D84" s="33"/>
      <c r="E84" s="33"/>
    </row>
    <row r="85" spans="1:12">
      <c r="C85" s="33"/>
      <c r="D85" s="33"/>
      <c r="E85" s="33"/>
    </row>
    <row r="86" spans="1:12">
      <c r="C86" s="33"/>
      <c r="D86" s="33"/>
      <c r="E86" s="33"/>
    </row>
    <row r="87" spans="1:12">
      <c r="C87" s="33"/>
      <c r="D87" s="33"/>
      <c r="E87" s="33"/>
    </row>
    <row r="88" spans="1:12">
      <c r="C88" s="33"/>
      <c r="D88" s="33"/>
      <c r="E88" s="33"/>
    </row>
    <row r="89" spans="1:12">
      <c r="C89" s="33"/>
      <c r="D89" s="33"/>
      <c r="E89" s="33"/>
    </row>
    <row r="90" spans="1:12">
      <c r="C90" s="33"/>
      <c r="D90" s="33"/>
      <c r="E90" s="33"/>
    </row>
    <row r="91" spans="1:12">
      <c r="C91" s="33"/>
      <c r="D91" s="33"/>
      <c r="E91" s="33"/>
    </row>
    <row r="92" spans="1:12">
      <c r="C92" s="33"/>
      <c r="D92" s="33"/>
      <c r="E92" s="33"/>
    </row>
    <row r="93" spans="1:12">
      <c r="C93" s="33"/>
      <c r="D93" s="33"/>
      <c r="E93" s="33"/>
    </row>
    <row r="94" spans="1:12">
      <c r="C94" s="33"/>
      <c r="D94" s="33"/>
      <c r="E94" s="33"/>
    </row>
  </sheetData>
  <mergeCells count="326">
    <mergeCell ref="J78:L78"/>
    <mergeCell ref="J77:L77"/>
    <mergeCell ref="A80:C80"/>
    <mergeCell ref="D80:F80"/>
    <mergeCell ref="A79:C79"/>
    <mergeCell ref="A77:C77"/>
    <mergeCell ref="D78:F78"/>
    <mergeCell ref="D79:F79"/>
    <mergeCell ref="A78:C78"/>
    <mergeCell ref="D74:F74"/>
    <mergeCell ref="D71:F71"/>
    <mergeCell ref="D72:F72"/>
    <mergeCell ref="M80:O80"/>
    <mergeCell ref="J80:L80"/>
    <mergeCell ref="M79:O79"/>
    <mergeCell ref="J79:L79"/>
    <mergeCell ref="G80:I80"/>
    <mergeCell ref="G79:I79"/>
    <mergeCell ref="J76:L76"/>
    <mergeCell ref="D77:F77"/>
    <mergeCell ref="A76:C76"/>
    <mergeCell ref="D76:F76"/>
    <mergeCell ref="M78:O78"/>
    <mergeCell ref="M75:O75"/>
    <mergeCell ref="G78:I78"/>
    <mergeCell ref="M76:O76"/>
    <mergeCell ref="M77:O77"/>
    <mergeCell ref="G76:I76"/>
    <mergeCell ref="G77:I77"/>
    <mergeCell ref="J71:L71"/>
    <mergeCell ref="G70:I70"/>
    <mergeCell ref="M74:O74"/>
    <mergeCell ref="J74:L74"/>
    <mergeCell ref="A75:C75"/>
    <mergeCell ref="D75:F75"/>
    <mergeCell ref="J75:L75"/>
    <mergeCell ref="A74:C74"/>
    <mergeCell ref="A72:C72"/>
    <mergeCell ref="A70:C70"/>
    <mergeCell ref="G69:I69"/>
    <mergeCell ref="M69:O69"/>
    <mergeCell ref="M65:O65"/>
    <mergeCell ref="M72:O72"/>
    <mergeCell ref="G73:I73"/>
    <mergeCell ref="G75:I75"/>
    <mergeCell ref="G74:I74"/>
    <mergeCell ref="M70:O70"/>
    <mergeCell ref="M71:O71"/>
    <mergeCell ref="M73:O73"/>
    <mergeCell ref="J72:L72"/>
    <mergeCell ref="J73:L73"/>
    <mergeCell ref="D73:F73"/>
    <mergeCell ref="A73:C73"/>
    <mergeCell ref="K65:L65"/>
    <mergeCell ref="G72:I72"/>
    <mergeCell ref="G71:I71"/>
    <mergeCell ref="D69:F69"/>
    <mergeCell ref="A67:O67"/>
    <mergeCell ref="A69:C69"/>
    <mergeCell ref="B65:C65"/>
    <mergeCell ref="D65:E65"/>
    <mergeCell ref="M64:O64"/>
    <mergeCell ref="H64:J64"/>
    <mergeCell ref="F64:G64"/>
    <mergeCell ref="K64:L64"/>
    <mergeCell ref="F63:G63"/>
    <mergeCell ref="D63:E63"/>
    <mergeCell ref="K63:L63"/>
    <mergeCell ref="A71:C71"/>
    <mergeCell ref="D70:F70"/>
    <mergeCell ref="D64:E64"/>
    <mergeCell ref="H63:J63"/>
    <mergeCell ref="J69:L69"/>
    <mergeCell ref="J70:L70"/>
    <mergeCell ref="B64:C64"/>
    <mergeCell ref="B61:C61"/>
    <mergeCell ref="B60:C60"/>
    <mergeCell ref="B63:C63"/>
    <mergeCell ref="F65:G65"/>
    <mergeCell ref="H65:J65"/>
    <mergeCell ref="F61:G61"/>
    <mergeCell ref="F62:G62"/>
    <mergeCell ref="B62:C62"/>
    <mergeCell ref="D62:E62"/>
    <mergeCell ref="H62:J62"/>
    <mergeCell ref="M63:O63"/>
    <mergeCell ref="K61:L61"/>
    <mergeCell ref="M62:O62"/>
    <mergeCell ref="K62:L62"/>
    <mergeCell ref="M61:O61"/>
    <mergeCell ref="A51:A52"/>
    <mergeCell ref="D61:E61"/>
    <mergeCell ref="B51:C51"/>
    <mergeCell ref="G51:I51"/>
    <mergeCell ref="H61:J61"/>
    <mergeCell ref="M60:O60"/>
    <mergeCell ref="K60:L60"/>
    <mergeCell ref="A58:O58"/>
    <mergeCell ref="M51:O51"/>
    <mergeCell ref="F60:G60"/>
    <mergeCell ref="D60:E60"/>
    <mergeCell ref="D51:F51"/>
    <mergeCell ref="J51:L51"/>
    <mergeCell ref="A49:J49"/>
    <mergeCell ref="H60:J60"/>
    <mergeCell ref="A39:O39"/>
    <mergeCell ref="L33:M33"/>
    <mergeCell ref="H33:I33"/>
    <mergeCell ref="F36:G36"/>
    <mergeCell ref="F35:G35"/>
    <mergeCell ref="D35:E35"/>
    <mergeCell ref="H37:I37"/>
    <mergeCell ref="N37:O37"/>
    <mergeCell ref="N36:O36"/>
    <mergeCell ref="H34:I34"/>
    <mergeCell ref="A33:C33"/>
    <mergeCell ref="D34:E34"/>
    <mergeCell ref="D33:E33"/>
    <mergeCell ref="F34:G34"/>
    <mergeCell ref="A35:C35"/>
    <mergeCell ref="A34:C34"/>
    <mergeCell ref="A41:O41"/>
    <mergeCell ref="B47:E47"/>
    <mergeCell ref="F44:O44"/>
    <mergeCell ref="B46:E46"/>
    <mergeCell ref="F46:O46"/>
    <mergeCell ref="B45:E45"/>
    <mergeCell ref="F45:O45"/>
    <mergeCell ref="B44:E44"/>
    <mergeCell ref="B43:E43"/>
    <mergeCell ref="F47:O47"/>
    <mergeCell ref="F43:O43"/>
    <mergeCell ref="N30:O30"/>
    <mergeCell ref="L32:M32"/>
    <mergeCell ref="J32:K32"/>
    <mergeCell ref="L31:M31"/>
    <mergeCell ref="F30:G30"/>
    <mergeCell ref="F31:G31"/>
    <mergeCell ref="F33:G33"/>
    <mergeCell ref="N32:O32"/>
    <mergeCell ref="J31:K31"/>
    <mergeCell ref="A37:C37"/>
    <mergeCell ref="J37:K37"/>
    <mergeCell ref="J36:K36"/>
    <mergeCell ref="L36:M36"/>
    <mergeCell ref="D37:E37"/>
    <mergeCell ref="D36:E36"/>
    <mergeCell ref="F37:G37"/>
    <mergeCell ref="H36:I36"/>
    <mergeCell ref="L37:M37"/>
    <mergeCell ref="A36:C36"/>
    <mergeCell ref="J33:K33"/>
    <mergeCell ref="N34:O34"/>
    <mergeCell ref="L34:M34"/>
    <mergeCell ref="H35:I35"/>
    <mergeCell ref="D30:E30"/>
    <mergeCell ref="A30:C30"/>
    <mergeCell ref="A31:C31"/>
    <mergeCell ref="D31:E31"/>
    <mergeCell ref="A32:C32"/>
    <mergeCell ref="F32:G32"/>
    <mergeCell ref="A29:C29"/>
    <mergeCell ref="D29:E29"/>
    <mergeCell ref="F29:G29"/>
    <mergeCell ref="H29:I29"/>
    <mergeCell ref="D32:E32"/>
    <mergeCell ref="N35:O35"/>
    <mergeCell ref="J35:K35"/>
    <mergeCell ref="L35:M35"/>
    <mergeCell ref="J34:K34"/>
    <mergeCell ref="N33:O33"/>
    <mergeCell ref="H32:I32"/>
    <mergeCell ref="L30:M30"/>
    <mergeCell ref="N31:O31"/>
    <mergeCell ref="H30:I30"/>
    <mergeCell ref="H31:I31"/>
    <mergeCell ref="L29:M29"/>
    <mergeCell ref="J29:K29"/>
    <mergeCell ref="N29:O29"/>
    <mergeCell ref="J30:K30"/>
    <mergeCell ref="N25:O25"/>
    <mergeCell ref="J25:K25"/>
    <mergeCell ref="L25:M25"/>
    <mergeCell ref="H25:I25"/>
    <mergeCell ref="A27:C27"/>
    <mergeCell ref="D27:E27"/>
    <mergeCell ref="F27:G27"/>
    <mergeCell ref="N28:O28"/>
    <mergeCell ref="L28:M28"/>
    <mergeCell ref="N26:O26"/>
    <mergeCell ref="L26:M26"/>
    <mergeCell ref="D26:E26"/>
    <mergeCell ref="A26:C26"/>
    <mergeCell ref="A28:C28"/>
    <mergeCell ref="D28:E28"/>
    <mergeCell ref="F28:G28"/>
    <mergeCell ref="H27:I27"/>
    <mergeCell ref="J26:K26"/>
    <mergeCell ref="J27:K27"/>
    <mergeCell ref="L27:M27"/>
    <mergeCell ref="H26:I26"/>
    <mergeCell ref="J28:K28"/>
    <mergeCell ref="D23:E23"/>
    <mergeCell ref="A23:C23"/>
    <mergeCell ref="D24:E24"/>
    <mergeCell ref="F24:G24"/>
    <mergeCell ref="F23:G23"/>
    <mergeCell ref="H28:I28"/>
    <mergeCell ref="A25:C25"/>
    <mergeCell ref="D25:E25"/>
    <mergeCell ref="A24:C24"/>
    <mergeCell ref="H24:I24"/>
    <mergeCell ref="J23:K23"/>
    <mergeCell ref="N27:O27"/>
    <mergeCell ref="F26:G26"/>
    <mergeCell ref="N23:O23"/>
    <mergeCell ref="N24:O24"/>
    <mergeCell ref="J24:K24"/>
    <mergeCell ref="L24:M24"/>
    <mergeCell ref="L23:M23"/>
    <mergeCell ref="H23:I23"/>
    <mergeCell ref="F25:G25"/>
    <mergeCell ref="H22:I22"/>
    <mergeCell ref="D21:E21"/>
    <mergeCell ref="F21:G21"/>
    <mergeCell ref="A19:C19"/>
    <mergeCell ref="D19:E19"/>
    <mergeCell ref="A22:C22"/>
    <mergeCell ref="D22:E22"/>
    <mergeCell ref="H21:I21"/>
    <mergeCell ref="A21:C21"/>
    <mergeCell ref="F22:G22"/>
    <mergeCell ref="F20:G20"/>
    <mergeCell ref="N17:O17"/>
    <mergeCell ref="N22:O22"/>
    <mergeCell ref="J22:K22"/>
    <mergeCell ref="L22:M22"/>
    <mergeCell ref="N21:O21"/>
    <mergeCell ref="L21:M21"/>
    <mergeCell ref="L19:M19"/>
    <mergeCell ref="F19:G19"/>
    <mergeCell ref="A20:C20"/>
    <mergeCell ref="D20:E20"/>
    <mergeCell ref="F18:G18"/>
    <mergeCell ref="H20:I20"/>
    <mergeCell ref="D18:E18"/>
    <mergeCell ref="A18:C18"/>
    <mergeCell ref="J21:K21"/>
    <mergeCell ref="J19:K19"/>
    <mergeCell ref="N19:O19"/>
    <mergeCell ref="J20:K20"/>
    <mergeCell ref="H19:I19"/>
    <mergeCell ref="H16:I16"/>
    <mergeCell ref="H18:I18"/>
    <mergeCell ref="N20:O20"/>
    <mergeCell ref="L20:M20"/>
    <mergeCell ref="N18:O18"/>
    <mergeCell ref="J15:K15"/>
    <mergeCell ref="J16:K16"/>
    <mergeCell ref="H15:I15"/>
    <mergeCell ref="F14:G14"/>
    <mergeCell ref="N15:O15"/>
    <mergeCell ref="L16:M16"/>
    <mergeCell ref="L15:M15"/>
    <mergeCell ref="D15:E15"/>
    <mergeCell ref="F16:G16"/>
    <mergeCell ref="A14:C14"/>
    <mergeCell ref="A15:C15"/>
    <mergeCell ref="D14:E14"/>
    <mergeCell ref="F15:G15"/>
    <mergeCell ref="L18:M18"/>
    <mergeCell ref="L17:M17"/>
    <mergeCell ref="A16:C16"/>
    <mergeCell ref="A17:C17"/>
    <mergeCell ref="F17:G17"/>
    <mergeCell ref="D17:E17"/>
    <mergeCell ref="D16:E16"/>
    <mergeCell ref="H17:I17"/>
    <mergeCell ref="J18:K18"/>
    <mergeCell ref="J17:K17"/>
    <mergeCell ref="N16:O16"/>
    <mergeCell ref="N12:O12"/>
    <mergeCell ref="H13:I13"/>
    <mergeCell ref="H11:I11"/>
    <mergeCell ref="H14:I14"/>
    <mergeCell ref="N14:O14"/>
    <mergeCell ref="L14:M14"/>
    <mergeCell ref="J14:K14"/>
    <mergeCell ref="N13:O13"/>
    <mergeCell ref="J13:K13"/>
    <mergeCell ref="L13:M13"/>
    <mergeCell ref="F13:G13"/>
    <mergeCell ref="A12:C12"/>
    <mergeCell ref="F10:G10"/>
    <mergeCell ref="D13:E13"/>
    <mergeCell ref="A13:C13"/>
    <mergeCell ref="J10:K10"/>
    <mergeCell ref="L10:M10"/>
    <mergeCell ref="A10:C10"/>
    <mergeCell ref="D9:E9"/>
    <mergeCell ref="D10:E10"/>
    <mergeCell ref="L12:M12"/>
    <mergeCell ref="A11:C11"/>
    <mergeCell ref="J12:K12"/>
    <mergeCell ref="H12:I12"/>
    <mergeCell ref="D11:E11"/>
    <mergeCell ref="J11:K11"/>
    <mergeCell ref="D12:E12"/>
    <mergeCell ref="F12:G12"/>
    <mergeCell ref="L9:M9"/>
    <mergeCell ref="H9:I9"/>
    <mergeCell ref="N10:O10"/>
    <mergeCell ref="F11:G11"/>
    <mergeCell ref="N11:O11"/>
    <mergeCell ref="L11:M11"/>
    <mergeCell ref="H10:I10"/>
    <mergeCell ref="N9:O9"/>
    <mergeCell ref="J9:K9"/>
    <mergeCell ref="F9:G9"/>
    <mergeCell ref="A1:O1"/>
    <mergeCell ref="A2:O2"/>
    <mergeCell ref="A3:O3"/>
    <mergeCell ref="A4:O4"/>
    <mergeCell ref="A5:O5"/>
    <mergeCell ref="A9:C9"/>
    <mergeCell ref="A7:O7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6" orientation="landscape" horizontalDpi="1200" verticalDpi="1200" r:id="rId1"/>
  <headerFooter alignWithMargins="0">
    <oddHeader>&amp;C&amp;"Times New Roman,обычный"&amp;14 13&amp;R&amp;"Times New Roman,обычный"&amp;14Продовження додатка 1Таблиця 6</oddHeader>
  </headerFooter>
  <rowBreaks count="1" manualBreakCount="1">
    <brk id="47" max="16383" man="1"/>
  </rowBreaks>
  <ignoredErrors>
    <ignoredError sqref="D56:G56 H56:J56 K65 K56:L5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E77"/>
  <sheetViews>
    <sheetView topLeftCell="C1" zoomScale="60" zoomScaleNormal="60" zoomScaleSheetLayoutView="48" workbookViewId="0">
      <selection activeCell="AB25" sqref="AB25"/>
    </sheetView>
  </sheetViews>
  <sheetFormatPr defaultRowHeight="18.75"/>
  <cols>
    <col min="1" max="1" width="8.42578125" style="2" customWidth="1"/>
    <col min="2" max="2" width="28.5703125" style="2" customWidth="1"/>
    <col min="3" max="6" width="11.42578125" style="2" customWidth="1"/>
    <col min="7" max="26" width="11" style="2" customWidth="1"/>
    <col min="27" max="27" width="14.5703125" style="2" customWidth="1"/>
    <col min="28" max="28" width="14.140625" style="2" customWidth="1"/>
    <col min="29" max="31" width="11" style="2" customWidth="1"/>
    <col min="32" max="16384" width="9.140625" style="2"/>
  </cols>
  <sheetData>
    <row r="1" spans="1:3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Q1" s="32"/>
      <c r="R1" s="32"/>
      <c r="S1" s="32"/>
      <c r="T1" s="32"/>
      <c r="U1" s="32"/>
      <c r="AB1" s="420"/>
      <c r="AC1" s="421"/>
      <c r="AD1" s="421"/>
      <c r="AE1" s="421"/>
    </row>
    <row r="2" spans="1:31" ht="18.75" customHeight="1">
      <c r="B2" s="44" t="s">
        <v>297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</row>
    <row r="3" spans="1:3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</row>
    <row r="4" spans="1:31" ht="41.25" customHeight="1">
      <c r="A4" s="239" t="s">
        <v>42</v>
      </c>
      <c r="B4" s="239" t="s">
        <v>153</v>
      </c>
      <c r="C4" s="399" t="s">
        <v>154</v>
      </c>
      <c r="D4" s="400"/>
      <c r="E4" s="400"/>
      <c r="F4" s="401"/>
      <c r="G4" s="399" t="s">
        <v>229</v>
      </c>
      <c r="H4" s="400"/>
      <c r="I4" s="400"/>
      <c r="J4" s="400"/>
      <c r="K4" s="400"/>
      <c r="L4" s="400"/>
      <c r="M4" s="401"/>
      <c r="N4" s="255" t="s">
        <v>155</v>
      </c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7"/>
      <c r="Z4" s="422" t="s">
        <v>304</v>
      </c>
      <c r="AA4" s="423"/>
      <c r="AB4" s="424"/>
      <c r="AC4" s="408" t="s">
        <v>305</v>
      </c>
      <c r="AD4" s="409"/>
      <c r="AE4" s="410"/>
    </row>
    <row r="5" spans="1:31" ht="48.75" customHeight="1">
      <c r="A5" s="240"/>
      <c r="B5" s="240"/>
      <c r="C5" s="404"/>
      <c r="D5" s="405"/>
      <c r="E5" s="405"/>
      <c r="F5" s="406"/>
      <c r="G5" s="404"/>
      <c r="H5" s="405"/>
      <c r="I5" s="405"/>
      <c r="J5" s="405"/>
      <c r="K5" s="405"/>
      <c r="L5" s="405"/>
      <c r="M5" s="406"/>
      <c r="N5" s="255" t="s">
        <v>306</v>
      </c>
      <c r="O5" s="256"/>
      <c r="P5" s="256"/>
      <c r="Q5" s="257"/>
      <c r="R5" s="255" t="s">
        <v>307</v>
      </c>
      <c r="S5" s="256"/>
      <c r="T5" s="256"/>
      <c r="U5" s="257"/>
      <c r="V5" s="255" t="s">
        <v>308</v>
      </c>
      <c r="W5" s="256"/>
      <c r="X5" s="256"/>
      <c r="Y5" s="257"/>
      <c r="Z5" s="425"/>
      <c r="AA5" s="425"/>
      <c r="AB5" s="426"/>
      <c r="AC5" s="414"/>
      <c r="AD5" s="415"/>
      <c r="AE5" s="416"/>
    </row>
    <row r="6" spans="1:31" ht="18" customHeight="1">
      <c r="A6" s="69">
        <v>1</v>
      </c>
      <c r="B6" s="70">
        <v>2</v>
      </c>
      <c r="C6" s="395">
        <v>3</v>
      </c>
      <c r="D6" s="396"/>
      <c r="E6" s="396"/>
      <c r="F6" s="397"/>
      <c r="G6" s="395"/>
      <c r="H6" s="396"/>
      <c r="I6" s="396"/>
      <c r="J6" s="396"/>
      <c r="K6" s="396"/>
      <c r="L6" s="396"/>
      <c r="M6" s="397"/>
      <c r="N6" s="417">
        <v>5</v>
      </c>
      <c r="O6" s="418"/>
      <c r="P6" s="418"/>
      <c r="Q6" s="419"/>
      <c r="R6" s="417">
        <v>6</v>
      </c>
      <c r="S6" s="418"/>
      <c r="T6" s="418"/>
      <c r="U6" s="419"/>
      <c r="V6" s="417">
        <v>7</v>
      </c>
      <c r="W6" s="418"/>
      <c r="X6" s="418"/>
      <c r="Y6" s="419"/>
      <c r="Z6" s="418">
        <v>8</v>
      </c>
      <c r="AA6" s="418"/>
      <c r="AB6" s="419"/>
      <c r="AC6" s="417">
        <v>9</v>
      </c>
      <c r="AD6" s="418"/>
      <c r="AE6" s="419"/>
    </row>
    <row r="7" spans="1:31" ht="20.100000000000001" customHeight="1">
      <c r="A7" s="69">
        <v>1</v>
      </c>
      <c r="B7" s="70"/>
      <c r="C7" s="395"/>
      <c r="D7" s="396"/>
      <c r="E7" s="396"/>
      <c r="F7" s="397"/>
      <c r="G7" s="389"/>
      <c r="H7" s="390"/>
      <c r="I7" s="390"/>
      <c r="J7" s="390"/>
      <c r="K7" s="390"/>
      <c r="L7" s="390"/>
      <c r="M7" s="391"/>
      <c r="N7" s="389">
        <v>0</v>
      </c>
      <c r="O7" s="390"/>
      <c r="P7" s="390"/>
      <c r="Q7" s="391"/>
      <c r="R7" s="389">
        <v>0</v>
      </c>
      <c r="S7" s="390"/>
      <c r="T7" s="390"/>
      <c r="U7" s="391"/>
      <c r="V7" s="389"/>
      <c r="W7" s="390"/>
      <c r="X7" s="390"/>
      <c r="Y7" s="391"/>
      <c r="Z7" s="384">
        <v>0</v>
      </c>
      <c r="AA7" s="384"/>
      <c r="AB7" s="385"/>
      <c r="AC7" s="384">
        <v>0</v>
      </c>
      <c r="AD7" s="384"/>
      <c r="AE7" s="385"/>
    </row>
    <row r="8" spans="1:31" ht="20.100000000000001" customHeight="1">
      <c r="A8" s="69">
        <v>2</v>
      </c>
      <c r="B8" s="70"/>
      <c r="C8" s="395"/>
      <c r="D8" s="396"/>
      <c r="E8" s="396"/>
      <c r="F8" s="397"/>
      <c r="G8" s="389"/>
      <c r="H8" s="390"/>
      <c r="I8" s="390"/>
      <c r="J8" s="390"/>
      <c r="K8" s="390"/>
      <c r="L8" s="390"/>
      <c r="M8" s="391"/>
      <c r="N8" s="389">
        <v>0</v>
      </c>
      <c r="O8" s="390"/>
      <c r="P8" s="390"/>
      <c r="Q8" s="391"/>
      <c r="R8" s="389">
        <v>0</v>
      </c>
      <c r="S8" s="390"/>
      <c r="T8" s="390"/>
      <c r="U8" s="391"/>
      <c r="V8" s="389"/>
      <c r="W8" s="390"/>
      <c r="X8" s="390"/>
      <c r="Y8" s="391"/>
      <c r="Z8" s="384">
        <v>0</v>
      </c>
      <c r="AA8" s="384"/>
      <c r="AB8" s="385"/>
      <c r="AC8" s="384">
        <v>0</v>
      </c>
      <c r="AD8" s="384"/>
      <c r="AE8" s="385"/>
    </row>
    <row r="9" spans="1:31" ht="20.100000000000001" customHeight="1">
      <c r="A9" s="69">
        <v>3</v>
      </c>
      <c r="B9" s="70"/>
      <c r="C9" s="395"/>
      <c r="D9" s="396"/>
      <c r="E9" s="396"/>
      <c r="F9" s="397"/>
      <c r="G9" s="389"/>
      <c r="H9" s="390"/>
      <c r="I9" s="390"/>
      <c r="J9" s="390"/>
      <c r="K9" s="390"/>
      <c r="L9" s="390"/>
      <c r="M9" s="391"/>
      <c r="N9" s="389">
        <v>0</v>
      </c>
      <c r="O9" s="390"/>
      <c r="P9" s="390"/>
      <c r="Q9" s="391"/>
      <c r="R9" s="389">
        <v>0</v>
      </c>
      <c r="S9" s="390"/>
      <c r="T9" s="390"/>
      <c r="U9" s="391"/>
      <c r="V9" s="389"/>
      <c r="W9" s="390"/>
      <c r="X9" s="390"/>
      <c r="Y9" s="391"/>
      <c r="Z9" s="384">
        <v>0</v>
      </c>
      <c r="AA9" s="384"/>
      <c r="AB9" s="385"/>
      <c r="AC9" s="384">
        <v>0</v>
      </c>
      <c r="AD9" s="384"/>
      <c r="AE9" s="385"/>
    </row>
    <row r="10" spans="1:31" ht="20.100000000000001" customHeight="1">
      <c r="A10" s="69"/>
      <c r="B10" s="70"/>
      <c r="C10" s="395"/>
      <c r="D10" s="396"/>
      <c r="E10" s="396"/>
      <c r="F10" s="397"/>
      <c r="G10" s="389"/>
      <c r="H10" s="390"/>
      <c r="I10" s="390"/>
      <c r="J10" s="390"/>
      <c r="K10" s="390"/>
      <c r="L10" s="390"/>
      <c r="M10" s="391"/>
      <c r="N10" s="389">
        <v>0</v>
      </c>
      <c r="O10" s="390"/>
      <c r="P10" s="390"/>
      <c r="Q10" s="391"/>
      <c r="R10" s="389"/>
      <c r="S10" s="390"/>
      <c r="T10" s="390"/>
      <c r="U10" s="391"/>
      <c r="V10" s="389"/>
      <c r="W10" s="390"/>
      <c r="X10" s="390"/>
      <c r="Y10" s="391"/>
      <c r="Z10" s="384">
        <v>0</v>
      </c>
      <c r="AA10" s="384"/>
      <c r="AB10" s="385"/>
      <c r="AC10" s="384">
        <v>0</v>
      </c>
      <c r="AD10" s="384"/>
      <c r="AE10" s="385"/>
    </row>
    <row r="11" spans="1:31" ht="20.100000000000001" customHeight="1">
      <c r="A11" s="381" t="s">
        <v>44</v>
      </c>
      <c r="B11" s="382"/>
      <c r="C11" s="382"/>
      <c r="D11" s="382"/>
      <c r="E11" s="382"/>
      <c r="F11" s="382"/>
      <c r="G11" s="382"/>
      <c r="H11" s="382"/>
      <c r="I11" s="382"/>
      <c r="J11" s="382"/>
      <c r="K11" s="382"/>
      <c r="L11" s="382"/>
      <c r="M11" s="383"/>
      <c r="N11" s="297">
        <f>SUM(N7:N10)</f>
        <v>0</v>
      </c>
      <c r="O11" s="407"/>
      <c r="P11" s="407"/>
      <c r="Q11" s="298"/>
      <c r="R11" s="297">
        <v>0</v>
      </c>
      <c r="S11" s="407"/>
      <c r="T11" s="407"/>
      <c r="U11" s="298"/>
      <c r="V11" s="297">
        <f>SUM(V7:V10)</f>
        <v>0</v>
      </c>
      <c r="W11" s="407"/>
      <c r="X11" s="407"/>
      <c r="Y11" s="298"/>
      <c r="Z11" s="384">
        <v>0</v>
      </c>
      <c r="AA11" s="384"/>
      <c r="AB11" s="385"/>
      <c r="AC11" s="384">
        <v>0</v>
      </c>
      <c r="AD11" s="384"/>
      <c r="AE11" s="385"/>
    </row>
    <row r="12" spans="1:31" ht="18.7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9"/>
      <c r="N12" s="39"/>
      <c r="O12" s="39"/>
      <c r="P12" s="39"/>
      <c r="Q12" s="60"/>
      <c r="R12" s="60"/>
      <c r="S12" s="60"/>
      <c r="T12" s="60"/>
      <c r="U12" s="60"/>
      <c r="V12" s="60"/>
      <c r="W12" s="61"/>
      <c r="X12" s="61"/>
      <c r="Y12" s="61"/>
      <c r="Z12" s="61"/>
      <c r="AA12" s="61"/>
      <c r="AB12" s="61"/>
      <c r="AC12" s="61"/>
      <c r="AD12" s="61"/>
      <c r="AE12" s="61"/>
    </row>
    <row r="13" spans="1:31" s="44" customFormat="1" ht="18.75" customHeight="1">
      <c r="B13" s="44" t="s">
        <v>298</v>
      </c>
    </row>
    <row r="14" spans="1:31" s="44" customFormat="1" ht="18.75" customHeight="1"/>
    <row r="15" spans="1:31" ht="39.75" customHeight="1">
      <c r="A15" s="267" t="s">
        <v>42</v>
      </c>
      <c r="B15" s="267" t="s">
        <v>156</v>
      </c>
      <c r="C15" s="241" t="s">
        <v>153</v>
      </c>
      <c r="D15" s="241"/>
      <c r="E15" s="241"/>
      <c r="F15" s="241"/>
      <c r="G15" s="399" t="s">
        <v>229</v>
      </c>
      <c r="H15" s="400"/>
      <c r="I15" s="400"/>
      <c r="J15" s="400"/>
      <c r="K15" s="400"/>
      <c r="L15" s="400"/>
      <c r="M15" s="401"/>
      <c r="N15" s="399" t="s">
        <v>157</v>
      </c>
      <c r="O15" s="400"/>
      <c r="P15" s="401"/>
      <c r="Q15" s="399" t="s">
        <v>155</v>
      </c>
      <c r="R15" s="400"/>
      <c r="S15" s="400"/>
      <c r="T15" s="400"/>
      <c r="U15" s="400"/>
      <c r="V15" s="400"/>
      <c r="W15" s="400"/>
      <c r="X15" s="400"/>
      <c r="Y15" s="401"/>
      <c r="Z15" s="408" t="s">
        <v>304</v>
      </c>
      <c r="AA15" s="409"/>
      <c r="AB15" s="410"/>
      <c r="AC15" s="408" t="s">
        <v>305</v>
      </c>
      <c r="AD15" s="409"/>
      <c r="AE15" s="410"/>
    </row>
    <row r="16" spans="1:31" ht="18.75" customHeight="1">
      <c r="A16" s="267"/>
      <c r="B16" s="267"/>
      <c r="C16" s="241"/>
      <c r="D16" s="241"/>
      <c r="E16" s="241"/>
      <c r="F16" s="241"/>
      <c r="G16" s="402"/>
      <c r="H16" s="354"/>
      <c r="I16" s="354"/>
      <c r="J16" s="354"/>
      <c r="K16" s="354"/>
      <c r="L16" s="354"/>
      <c r="M16" s="403"/>
      <c r="N16" s="402"/>
      <c r="O16" s="354"/>
      <c r="P16" s="403"/>
      <c r="Q16" s="241" t="s">
        <v>306</v>
      </c>
      <c r="R16" s="241"/>
      <c r="S16" s="241"/>
      <c r="T16" s="241" t="s">
        <v>307</v>
      </c>
      <c r="U16" s="241"/>
      <c r="V16" s="241"/>
      <c r="W16" s="241" t="s">
        <v>308</v>
      </c>
      <c r="X16" s="241"/>
      <c r="Y16" s="241"/>
      <c r="Z16" s="411"/>
      <c r="AA16" s="412"/>
      <c r="AB16" s="413"/>
      <c r="AC16" s="411"/>
      <c r="AD16" s="412"/>
      <c r="AE16" s="413"/>
    </row>
    <row r="17" spans="1:31" ht="27.75" customHeight="1">
      <c r="A17" s="267"/>
      <c r="B17" s="267"/>
      <c r="C17" s="241"/>
      <c r="D17" s="241"/>
      <c r="E17" s="241"/>
      <c r="F17" s="241"/>
      <c r="G17" s="404"/>
      <c r="H17" s="405"/>
      <c r="I17" s="405"/>
      <c r="J17" s="405"/>
      <c r="K17" s="405"/>
      <c r="L17" s="405"/>
      <c r="M17" s="406"/>
      <c r="N17" s="404"/>
      <c r="O17" s="405"/>
      <c r="P17" s="406"/>
      <c r="Q17" s="241"/>
      <c r="R17" s="241"/>
      <c r="S17" s="241"/>
      <c r="T17" s="241"/>
      <c r="U17" s="241"/>
      <c r="V17" s="241"/>
      <c r="W17" s="241"/>
      <c r="X17" s="241"/>
      <c r="Y17" s="241"/>
      <c r="Z17" s="414"/>
      <c r="AA17" s="415"/>
      <c r="AB17" s="416"/>
      <c r="AC17" s="414"/>
      <c r="AD17" s="415"/>
      <c r="AE17" s="416"/>
    </row>
    <row r="18" spans="1:31" ht="18" customHeight="1">
      <c r="A18" s="69">
        <v>1</v>
      </c>
      <c r="B18" s="69">
        <v>2</v>
      </c>
      <c r="C18" s="398">
        <v>3</v>
      </c>
      <c r="D18" s="398"/>
      <c r="E18" s="398"/>
      <c r="F18" s="398"/>
      <c r="G18" s="395">
        <v>4</v>
      </c>
      <c r="H18" s="396"/>
      <c r="I18" s="396"/>
      <c r="J18" s="396"/>
      <c r="K18" s="396"/>
      <c r="L18" s="396"/>
      <c r="M18" s="397"/>
      <c r="N18" s="395">
        <v>5</v>
      </c>
      <c r="O18" s="396"/>
      <c r="P18" s="397"/>
      <c r="Q18" s="395">
        <v>6</v>
      </c>
      <c r="R18" s="396"/>
      <c r="S18" s="397"/>
      <c r="T18" s="395">
        <v>7</v>
      </c>
      <c r="U18" s="396"/>
      <c r="V18" s="397"/>
      <c r="W18" s="395">
        <v>8</v>
      </c>
      <c r="X18" s="396"/>
      <c r="Y18" s="397"/>
      <c r="Z18" s="395">
        <v>9</v>
      </c>
      <c r="AA18" s="396"/>
      <c r="AB18" s="397"/>
      <c r="AC18" s="395">
        <v>10</v>
      </c>
      <c r="AD18" s="396"/>
      <c r="AE18" s="397"/>
    </row>
    <row r="19" spans="1:31" ht="20.100000000000001" customHeight="1">
      <c r="A19" s="104"/>
      <c r="B19" s="97"/>
      <c r="C19" s="380"/>
      <c r="D19" s="380"/>
      <c r="E19" s="380"/>
      <c r="F19" s="380"/>
      <c r="G19" s="389"/>
      <c r="H19" s="390"/>
      <c r="I19" s="390"/>
      <c r="J19" s="390"/>
      <c r="K19" s="390"/>
      <c r="L19" s="390"/>
      <c r="M19" s="391"/>
      <c r="N19" s="392"/>
      <c r="O19" s="393"/>
      <c r="P19" s="394"/>
      <c r="Q19" s="386"/>
      <c r="R19" s="387"/>
      <c r="S19" s="388"/>
      <c r="T19" s="386"/>
      <c r="U19" s="387"/>
      <c r="V19" s="388"/>
      <c r="W19" s="386"/>
      <c r="X19" s="387"/>
      <c r="Y19" s="388"/>
      <c r="Z19" s="384">
        <v>0</v>
      </c>
      <c r="AA19" s="384"/>
      <c r="AB19" s="385"/>
      <c r="AC19" s="384">
        <v>0</v>
      </c>
      <c r="AD19" s="384"/>
      <c r="AE19" s="385"/>
    </row>
    <row r="20" spans="1:31" ht="20.100000000000001" customHeight="1">
      <c r="A20" s="104"/>
      <c r="B20" s="97"/>
      <c r="C20" s="380"/>
      <c r="D20" s="380"/>
      <c r="E20" s="380"/>
      <c r="F20" s="380"/>
      <c r="G20" s="389"/>
      <c r="H20" s="390"/>
      <c r="I20" s="390"/>
      <c r="J20" s="390"/>
      <c r="K20" s="390"/>
      <c r="L20" s="390"/>
      <c r="M20" s="391"/>
      <c r="N20" s="392"/>
      <c r="O20" s="393"/>
      <c r="P20" s="394"/>
      <c r="Q20" s="386"/>
      <c r="R20" s="387"/>
      <c r="S20" s="388"/>
      <c r="T20" s="386"/>
      <c r="U20" s="387"/>
      <c r="V20" s="388"/>
      <c r="W20" s="386"/>
      <c r="X20" s="387"/>
      <c r="Y20" s="388"/>
      <c r="Z20" s="384">
        <v>0</v>
      </c>
      <c r="AA20" s="384"/>
      <c r="AB20" s="385"/>
      <c r="AC20" s="384">
        <v>0</v>
      </c>
      <c r="AD20" s="384"/>
      <c r="AE20" s="385"/>
    </row>
    <row r="21" spans="1:31" ht="20.100000000000001" customHeight="1">
      <c r="A21" s="104"/>
      <c r="B21" s="97"/>
      <c r="C21" s="380"/>
      <c r="D21" s="380"/>
      <c r="E21" s="380"/>
      <c r="F21" s="380"/>
      <c r="G21" s="389"/>
      <c r="H21" s="390"/>
      <c r="I21" s="390"/>
      <c r="J21" s="390"/>
      <c r="K21" s="390"/>
      <c r="L21" s="390"/>
      <c r="M21" s="391"/>
      <c r="N21" s="392"/>
      <c r="O21" s="393"/>
      <c r="P21" s="394"/>
      <c r="Q21" s="386"/>
      <c r="R21" s="387"/>
      <c r="S21" s="388"/>
      <c r="T21" s="386"/>
      <c r="U21" s="387"/>
      <c r="V21" s="388"/>
      <c r="W21" s="386"/>
      <c r="X21" s="387"/>
      <c r="Y21" s="388"/>
      <c r="Z21" s="384">
        <v>0</v>
      </c>
      <c r="AA21" s="384"/>
      <c r="AB21" s="385"/>
      <c r="AC21" s="384">
        <v>0</v>
      </c>
      <c r="AD21" s="384"/>
      <c r="AE21" s="385"/>
    </row>
    <row r="22" spans="1:31" ht="20.100000000000001" customHeight="1">
      <c r="A22" s="104"/>
      <c r="B22" s="97"/>
      <c r="C22" s="380"/>
      <c r="D22" s="380"/>
      <c r="E22" s="380"/>
      <c r="F22" s="380"/>
      <c r="G22" s="389"/>
      <c r="H22" s="390"/>
      <c r="I22" s="390"/>
      <c r="J22" s="390"/>
      <c r="K22" s="390"/>
      <c r="L22" s="390"/>
      <c r="M22" s="391"/>
      <c r="N22" s="392"/>
      <c r="O22" s="393"/>
      <c r="P22" s="394"/>
      <c r="Q22" s="386"/>
      <c r="R22" s="387"/>
      <c r="S22" s="388"/>
      <c r="T22" s="386"/>
      <c r="U22" s="387"/>
      <c r="V22" s="388"/>
      <c r="W22" s="386"/>
      <c r="X22" s="387"/>
      <c r="Y22" s="388"/>
      <c r="Z22" s="384">
        <v>0</v>
      </c>
      <c r="AA22" s="384"/>
      <c r="AB22" s="385"/>
      <c r="AC22" s="384">
        <v>0</v>
      </c>
      <c r="AD22" s="384"/>
      <c r="AE22" s="385"/>
    </row>
    <row r="23" spans="1:31" ht="20.100000000000001" customHeight="1">
      <c r="A23" s="381" t="s">
        <v>44</v>
      </c>
      <c r="B23" s="382"/>
      <c r="C23" s="382"/>
      <c r="D23" s="382"/>
      <c r="E23" s="382"/>
      <c r="F23" s="382"/>
      <c r="G23" s="382"/>
      <c r="H23" s="382"/>
      <c r="I23" s="382"/>
      <c r="J23" s="382"/>
      <c r="K23" s="382"/>
      <c r="L23" s="382"/>
      <c r="M23" s="383"/>
      <c r="N23" s="381"/>
      <c r="O23" s="382"/>
      <c r="P23" s="383"/>
      <c r="Q23" s="371">
        <f>SUM(Q19:Q22)</f>
        <v>0</v>
      </c>
      <c r="R23" s="372"/>
      <c r="S23" s="373"/>
      <c r="T23" s="371">
        <f>SUM(T19:T22)</f>
        <v>0</v>
      </c>
      <c r="U23" s="372"/>
      <c r="V23" s="373"/>
      <c r="W23" s="371">
        <f>SUM(W19:W22)</f>
        <v>0</v>
      </c>
      <c r="X23" s="372"/>
      <c r="Y23" s="373"/>
      <c r="Z23" s="384">
        <v>0</v>
      </c>
      <c r="AA23" s="384"/>
      <c r="AB23" s="385"/>
      <c r="AC23" s="384">
        <v>0</v>
      </c>
      <c r="AD23" s="384"/>
      <c r="AE23" s="385"/>
    </row>
    <row r="24" spans="1:3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Q24" s="32"/>
      <c r="R24" s="32"/>
      <c r="S24" s="32"/>
      <c r="T24" s="32"/>
      <c r="U24" s="32"/>
      <c r="AE24" s="32"/>
    </row>
    <row r="25" spans="1:3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Q25" s="32"/>
      <c r="R25" s="32"/>
      <c r="S25" s="32"/>
      <c r="T25" s="32"/>
      <c r="U25" s="32"/>
      <c r="AE25" s="32"/>
    </row>
    <row r="26" spans="1:31" s="44" customFormat="1" ht="18.75" customHeight="1">
      <c r="B26" s="44" t="s">
        <v>169</v>
      </c>
    </row>
    <row r="27" spans="1:31">
      <c r="A27" s="28"/>
      <c r="B27" s="28"/>
      <c r="C27" s="28"/>
      <c r="D27" s="28"/>
      <c r="E27" s="28"/>
      <c r="F27" s="28"/>
      <c r="G27" s="28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28"/>
      <c r="AE27" s="81" t="s">
        <v>357</v>
      </c>
    </row>
    <row r="28" spans="1:31" ht="30" customHeight="1">
      <c r="A28" s="241" t="s">
        <v>42</v>
      </c>
      <c r="B28" s="241" t="s">
        <v>181</v>
      </c>
      <c r="C28" s="241"/>
      <c r="D28" s="241"/>
      <c r="E28" s="241"/>
      <c r="F28" s="241"/>
      <c r="G28" s="241" t="s">
        <v>43</v>
      </c>
      <c r="H28" s="241"/>
      <c r="I28" s="241"/>
      <c r="J28" s="241"/>
      <c r="K28" s="241"/>
      <c r="L28" s="241" t="s">
        <v>80</v>
      </c>
      <c r="M28" s="241"/>
      <c r="N28" s="241"/>
      <c r="O28" s="241"/>
      <c r="P28" s="241"/>
      <c r="Q28" s="241" t="s">
        <v>212</v>
      </c>
      <c r="R28" s="241"/>
      <c r="S28" s="241"/>
      <c r="T28" s="241"/>
      <c r="U28" s="241"/>
      <c r="V28" s="241" t="s">
        <v>110</v>
      </c>
      <c r="W28" s="241"/>
      <c r="X28" s="241"/>
      <c r="Y28" s="241"/>
      <c r="Z28" s="241"/>
      <c r="AA28" s="241" t="s">
        <v>44</v>
      </c>
      <c r="AB28" s="241"/>
      <c r="AC28" s="241"/>
      <c r="AD28" s="241"/>
      <c r="AE28" s="241"/>
    </row>
    <row r="29" spans="1:31" ht="30" customHeight="1">
      <c r="A29" s="241"/>
      <c r="B29" s="241"/>
      <c r="C29" s="241"/>
      <c r="D29" s="241"/>
      <c r="E29" s="241"/>
      <c r="F29" s="241"/>
      <c r="G29" s="241" t="s">
        <v>71</v>
      </c>
      <c r="H29" s="241" t="s">
        <v>85</v>
      </c>
      <c r="I29" s="241"/>
      <c r="J29" s="241"/>
      <c r="K29" s="241"/>
      <c r="L29" s="241" t="s">
        <v>71</v>
      </c>
      <c r="M29" s="241" t="s">
        <v>85</v>
      </c>
      <c r="N29" s="241"/>
      <c r="O29" s="241"/>
      <c r="P29" s="241"/>
      <c r="Q29" s="241" t="s">
        <v>71</v>
      </c>
      <c r="R29" s="241" t="s">
        <v>85</v>
      </c>
      <c r="S29" s="241"/>
      <c r="T29" s="241"/>
      <c r="U29" s="241"/>
      <c r="V29" s="241" t="s">
        <v>71</v>
      </c>
      <c r="W29" s="241" t="s">
        <v>85</v>
      </c>
      <c r="X29" s="241"/>
      <c r="Y29" s="241"/>
      <c r="Z29" s="241"/>
      <c r="AA29" s="241" t="s">
        <v>71</v>
      </c>
      <c r="AB29" s="241" t="s">
        <v>85</v>
      </c>
      <c r="AC29" s="241"/>
      <c r="AD29" s="241"/>
      <c r="AE29" s="241"/>
    </row>
    <row r="30" spans="1:31" ht="39.950000000000003" customHeight="1">
      <c r="A30" s="241"/>
      <c r="B30" s="241"/>
      <c r="C30" s="241"/>
      <c r="D30" s="241"/>
      <c r="E30" s="241"/>
      <c r="F30" s="241"/>
      <c r="G30" s="241"/>
      <c r="H30" s="8" t="s">
        <v>65</v>
      </c>
      <c r="I30" s="8" t="s">
        <v>66</v>
      </c>
      <c r="J30" s="8" t="s">
        <v>64</v>
      </c>
      <c r="K30" s="8" t="s">
        <v>59</v>
      </c>
      <c r="L30" s="241"/>
      <c r="M30" s="8" t="s">
        <v>65</v>
      </c>
      <c r="N30" s="8" t="s">
        <v>66</v>
      </c>
      <c r="O30" s="8" t="s">
        <v>64</v>
      </c>
      <c r="P30" s="8" t="s">
        <v>59</v>
      </c>
      <c r="Q30" s="241"/>
      <c r="R30" s="8" t="s">
        <v>65</v>
      </c>
      <c r="S30" s="8" t="s">
        <v>66</v>
      </c>
      <c r="T30" s="8" t="s">
        <v>64</v>
      </c>
      <c r="U30" s="8" t="s">
        <v>59</v>
      </c>
      <c r="V30" s="241"/>
      <c r="W30" s="8" t="s">
        <v>65</v>
      </c>
      <c r="X30" s="8" t="s">
        <v>66</v>
      </c>
      <c r="Y30" s="8" t="s">
        <v>64</v>
      </c>
      <c r="Z30" s="8" t="s">
        <v>59</v>
      </c>
      <c r="AA30" s="241"/>
      <c r="AB30" s="8" t="s">
        <v>65</v>
      </c>
      <c r="AC30" s="8" t="s">
        <v>66</v>
      </c>
      <c r="AD30" s="8" t="s">
        <v>64</v>
      </c>
      <c r="AE30" s="8" t="s">
        <v>59</v>
      </c>
    </row>
    <row r="31" spans="1:31" ht="18" customHeight="1">
      <c r="A31" s="8">
        <v>1</v>
      </c>
      <c r="B31" s="241">
        <v>2</v>
      </c>
      <c r="C31" s="241"/>
      <c r="D31" s="241"/>
      <c r="E31" s="241"/>
      <c r="F31" s="241"/>
      <c r="G31" s="8">
        <v>3</v>
      </c>
      <c r="H31" s="8">
        <v>4</v>
      </c>
      <c r="I31" s="8">
        <v>5</v>
      </c>
      <c r="J31" s="8">
        <v>6</v>
      </c>
      <c r="K31" s="8">
        <v>7</v>
      </c>
      <c r="L31" s="8">
        <v>8</v>
      </c>
      <c r="M31" s="8">
        <v>9</v>
      </c>
      <c r="N31" s="8">
        <v>10</v>
      </c>
      <c r="O31" s="8">
        <v>11</v>
      </c>
      <c r="P31" s="8">
        <v>12</v>
      </c>
      <c r="Q31" s="8">
        <v>13</v>
      </c>
      <c r="R31" s="8">
        <v>14</v>
      </c>
      <c r="S31" s="8">
        <v>15</v>
      </c>
      <c r="T31" s="8">
        <v>16</v>
      </c>
      <c r="U31" s="8">
        <v>17</v>
      </c>
      <c r="V31" s="7">
        <v>18</v>
      </c>
      <c r="W31" s="7">
        <v>19</v>
      </c>
      <c r="X31" s="7">
        <v>20</v>
      </c>
      <c r="Y31" s="7">
        <v>21</v>
      </c>
      <c r="Z31" s="7">
        <v>22</v>
      </c>
      <c r="AA31" s="7">
        <v>23</v>
      </c>
      <c r="AB31" s="7">
        <v>24</v>
      </c>
      <c r="AC31" s="7">
        <v>25</v>
      </c>
      <c r="AD31" s="7">
        <v>26</v>
      </c>
      <c r="AE31" s="7">
        <v>27</v>
      </c>
    </row>
    <row r="32" spans="1:31" ht="17.25" customHeight="1">
      <c r="A32" s="100"/>
      <c r="B32" s="377" t="s">
        <v>462</v>
      </c>
      <c r="C32" s="378"/>
      <c r="D32" s="378"/>
      <c r="E32" s="378"/>
      <c r="F32" s="379"/>
      <c r="G32" s="147">
        <f>SUM(H32,I32,J32,K32)</f>
        <v>0</v>
      </c>
      <c r="H32" s="111">
        <v>0</v>
      </c>
      <c r="I32" s="111">
        <v>0</v>
      </c>
      <c r="J32" s="111">
        <v>0</v>
      </c>
      <c r="K32" s="111">
        <v>0</v>
      </c>
      <c r="L32" s="207">
        <f>SUM(M32,N32,O32,P32)</f>
        <v>300</v>
      </c>
      <c r="M32" s="206">
        <v>300</v>
      </c>
      <c r="N32" s="116"/>
      <c r="O32" s="116"/>
      <c r="P32" s="116"/>
      <c r="Q32" s="147">
        <f>SUM(R32,S32,T32,U32)</f>
        <v>0</v>
      </c>
      <c r="R32" s="111"/>
      <c r="S32" s="111"/>
      <c r="T32" s="111"/>
      <c r="U32" s="111"/>
      <c r="V32" s="147">
        <f t="shared" ref="V32:V47" si="0">SUM(W32,X32,Y32,Z32)</f>
        <v>0</v>
      </c>
      <c r="W32" s="7"/>
      <c r="X32" s="7"/>
      <c r="Y32" s="7"/>
      <c r="Z32" s="7"/>
      <c r="AA32" s="207">
        <f t="shared" ref="AA32:AA47" si="1">SUM(AB32,AC32,AD32,AE32)</f>
        <v>300</v>
      </c>
      <c r="AB32" s="206">
        <f t="shared" ref="AB32:AB47" si="2">SUM(H32,M32,R32,W32)</f>
        <v>300</v>
      </c>
      <c r="AC32" s="111">
        <f t="shared" ref="AC32:AC47" si="3">SUM(I32,N32,S32,X32)</f>
        <v>0</v>
      </c>
      <c r="AD32" s="111">
        <v>0</v>
      </c>
      <c r="AE32" s="111">
        <f t="shared" ref="AE32:AE47" si="4">SUM(K32,P32,U32,Z32)</f>
        <v>0</v>
      </c>
    </row>
    <row r="33" spans="1:31" ht="18" customHeight="1">
      <c r="A33" s="100"/>
      <c r="B33" s="377"/>
      <c r="C33" s="378"/>
      <c r="D33" s="378"/>
      <c r="E33" s="378"/>
      <c r="F33" s="379"/>
      <c r="G33" s="147">
        <f>SUM(H33,I33,J33,K33)</f>
        <v>0</v>
      </c>
      <c r="H33" s="111">
        <v>0</v>
      </c>
      <c r="I33" s="111">
        <v>0</v>
      </c>
      <c r="J33" s="111">
        <v>0</v>
      </c>
      <c r="K33" s="111">
        <v>0</v>
      </c>
      <c r="L33" s="207">
        <f>SUM(M33,N33,O33,P33)</f>
        <v>0</v>
      </c>
      <c r="M33" s="206"/>
      <c r="N33" s="116"/>
      <c r="O33" s="116"/>
      <c r="P33" s="116"/>
      <c r="Q33" s="147">
        <f>SUM(R33,S33,T33,U33)</f>
        <v>0</v>
      </c>
      <c r="R33" s="111"/>
      <c r="S33" s="111"/>
      <c r="T33" s="111"/>
      <c r="U33" s="111"/>
      <c r="V33" s="147">
        <f t="shared" si="0"/>
        <v>0</v>
      </c>
      <c r="W33" s="7"/>
      <c r="X33" s="7"/>
      <c r="Y33" s="7"/>
      <c r="Z33" s="7"/>
      <c r="AA33" s="182">
        <f t="shared" si="1"/>
        <v>0</v>
      </c>
      <c r="AB33" s="181">
        <f t="shared" si="2"/>
        <v>0</v>
      </c>
      <c r="AC33" s="111">
        <f t="shared" si="3"/>
        <v>0</v>
      </c>
      <c r="AD33" s="111">
        <f t="shared" ref="AD33:AD47" si="5">SUM(J33,O33,T33,Y33)</f>
        <v>0</v>
      </c>
      <c r="AE33" s="111">
        <f t="shared" si="4"/>
        <v>0</v>
      </c>
    </row>
    <row r="34" spans="1:31" ht="18" customHeight="1">
      <c r="A34" s="100"/>
      <c r="B34" s="374"/>
      <c r="C34" s="375"/>
      <c r="D34" s="375"/>
      <c r="E34" s="375"/>
      <c r="F34" s="376"/>
      <c r="G34" s="147">
        <f>SUM(H34,I34,J34,K34)</f>
        <v>0</v>
      </c>
      <c r="H34" s="111"/>
      <c r="I34" s="111"/>
      <c r="J34" s="111"/>
      <c r="K34" s="111"/>
      <c r="L34" s="147">
        <f>SUM(M34,N34,O34,P34)</f>
        <v>0</v>
      </c>
      <c r="M34" s="116"/>
      <c r="N34" s="116"/>
      <c r="O34" s="116"/>
      <c r="P34" s="116"/>
      <c r="Q34" s="147">
        <f>SUM(R34,S34,T34,U34)</f>
        <v>0</v>
      </c>
      <c r="R34" s="111"/>
      <c r="S34" s="111"/>
      <c r="T34" s="111"/>
      <c r="U34" s="111"/>
      <c r="V34" s="147">
        <f t="shared" si="0"/>
        <v>0</v>
      </c>
      <c r="W34" s="7"/>
      <c r="X34" s="7"/>
      <c r="Y34" s="7"/>
      <c r="Z34" s="7"/>
      <c r="AA34" s="147">
        <f t="shared" si="1"/>
        <v>0</v>
      </c>
      <c r="AB34" s="111">
        <f t="shared" si="2"/>
        <v>0</v>
      </c>
      <c r="AC34" s="111">
        <f t="shared" si="3"/>
        <v>0</v>
      </c>
      <c r="AD34" s="111">
        <f t="shared" si="5"/>
        <v>0</v>
      </c>
      <c r="AE34" s="111">
        <f t="shared" si="4"/>
        <v>0</v>
      </c>
    </row>
    <row r="35" spans="1:31" ht="18" hidden="1" customHeight="1">
      <c r="A35" s="100"/>
      <c r="B35" s="374"/>
      <c r="C35" s="375"/>
      <c r="D35" s="375"/>
      <c r="E35" s="375"/>
      <c r="F35" s="376"/>
      <c r="G35" s="147"/>
      <c r="H35" s="111"/>
      <c r="I35" s="111"/>
      <c r="J35" s="111"/>
      <c r="K35" s="111"/>
      <c r="L35" s="147">
        <f t="shared" ref="L35:L47" si="6">SUM(M35,N35,O35,P35)</f>
        <v>0</v>
      </c>
      <c r="M35" s="111"/>
      <c r="N35" s="111"/>
      <c r="O35" s="111"/>
      <c r="P35" s="111"/>
      <c r="Q35" s="147">
        <f t="shared" ref="Q35:Q47" si="7">SUM(R35,S35,T35,U35)</f>
        <v>0</v>
      </c>
      <c r="R35" s="111"/>
      <c r="S35" s="111"/>
      <c r="T35" s="111"/>
      <c r="U35" s="111"/>
      <c r="V35" s="147">
        <f t="shared" si="0"/>
        <v>0</v>
      </c>
      <c r="W35" s="7"/>
      <c r="X35" s="7"/>
      <c r="Y35" s="7"/>
      <c r="Z35" s="7"/>
      <c r="AA35" s="147">
        <f t="shared" si="1"/>
        <v>0</v>
      </c>
      <c r="AB35" s="111">
        <f t="shared" si="2"/>
        <v>0</v>
      </c>
      <c r="AC35" s="111">
        <f t="shared" si="3"/>
        <v>0</v>
      </c>
      <c r="AD35" s="111">
        <f t="shared" si="5"/>
        <v>0</v>
      </c>
      <c r="AE35" s="111">
        <f t="shared" si="4"/>
        <v>0</v>
      </c>
    </row>
    <row r="36" spans="1:31" ht="18" hidden="1" customHeight="1">
      <c r="A36" s="100"/>
      <c r="B36" s="368"/>
      <c r="C36" s="369"/>
      <c r="D36" s="369"/>
      <c r="E36" s="369"/>
      <c r="F36" s="370"/>
      <c r="G36" s="147"/>
      <c r="H36" s="111"/>
      <c r="I36" s="111"/>
      <c r="J36" s="111"/>
      <c r="K36" s="111"/>
      <c r="L36" s="147">
        <f t="shared" si="6"/>
        <v>0</v>
      </c>
      <c r="M36" s="111"/>
      <c r="N36" s="111"/>
      <c r="O36" s="111"/>
      <c r="P36" s="111"/>
      <c r="Q36" s="147">
        <f t="shared" si="7"/>
        <v>0</v>
      </c>
      <c r="R36" s="111"/>
      <c r="S36" s="111"/>
      <c r="T36" s="111"/>
      <c r="U36" s="111"/>
      <c r="V36" s="147">
        <f t="shared" si="0"/>
        <v>0</v>
      </c>
      <c r="W36" s="7"/>
      <c r="X36" s="7"/>
      <c r="Y36" s="7"/>
      <c r="Z36" s="7"/>
      <c r="AA36" s="147">
        <f t="shared" si="1"/>
        <v>0</v>
      </c>
      <c r="AB36" s="111">
        <f t="shared" si="2"/>
        <v>0</v>
      </c>
      <c r="AC36" s="111">
        <f t="shared" si="3"/>
        <v>0</v>
      </c>
      <c r="AD36" s="111">
        <f t="shared" si="5"/>
        <v>0</v>
      </c>
      <c r="AE36" s="111">
        <f t="shared" si="4"/>
        <v>0</v>
      </c>
    </row>
    <row r="37" spans="1:31" ht="18" hidden="1" customHeight="1">
      <c r="A37" s="100"/>
      <c r="B37" s="368"/>
      <c r="C37" s="369"/>
      <c r="D37" s="369"/>
      <c r="E37" s="369"/>
      <c r="F37" s="370"/>
      <c r="G37" s="147"/>
      <c r="H37" s="111"/>
      <c r="I37" s="111"/>
      <c r="J37" s="111"/>
      <c r="K37" s="111"/>
      <c r="L37" s="147">
        <f t="shared" si="6"/>
        <v>0</v>
      </c>
      <c r="M37" s="111"/>
      <c r="N37" s="111"/>
      <c r="O37" s="111"/>
      <c r="P37" s="111"/>
      <c r="Q37" s="147">
        <f t="shared" si="7"/>
        <v>0</v>
      </c>
      <c r="R37" s="111"/>
      <c r="S37" s="111"/>
      <c r="T37" s="111"/>
      <c r="U37" s="111"/>
      <c r="V37" s="147">
        <f t="shared" si="0"/>
        <v>0</v>
      </c>
      <c r="W37" s="7"/>
      <c r="X37" s="7"/>
      <c r="Y37" s="7"/>
      <c r="Z37" s="7"/>
      <c r="AA37" s="147">
        <f t="shared" si="1"/>
        <v>0</v>
      </c>
      <c r="AB37" s="111">
        <f t="shared" si="2"/>
        <v>0</v>
      </c>
      <c r="AC37" s="111">
        <f t="shared" si="3"/>
        <v>0</v>
      </c>
      <c r="AD37" s="111">
        <f t="shared" si="5"/>
        <v>0</v>
      </c>
      <c r="AE37" s="111">
        <f t="shared" si="4"/>
        <v>0</v>
      </c>
    </row>
    <row r="38" spans="1:31" ht="18" hidden="1" customHeight="1">
      <c r="A38" s="100"/>
      <c r="B38" s="359"/>
      <c r="C38" s="360"/>
      <c r="D38" s="360"/>
      <c r="E38" s="360"/>
      <c r="F38" s="361"/>
      <c r="G38" s="147"/>
      <c r="H38" s="111"/>
      <c r="I38" s="111"/>
      <c r="J38" s="111"/>
      <c r="K38" s="111"/>
      <c r="L38" s="147">
        <f t="shared" si="6"/>
        <v>0</v>
      </c>
      <c r="M38" s="111"/>
      <c r="N38" s="111"/>
      <c r="O38" s="111"/>
      <c r="P38" s="111"/>
      <c r="Q38" s="147">
        <f t="shared" si="7"/>
        <v>0</v>
      </c>
      <c r="R38" s="111"/>
      <c r="S38" s="111"/>
      <c r="T38" s="111"/>
      <c r="U38" s="111"/>
      <c r="V38" s="147">
        <f t="shared" si="0"/>
        <v>0</v>
      </c>
      <c r="W38" s="7"/>
      <c r="X38" s="7"/>
      <c r="Y38" s="7"/>
      <c r="Z38" s="7"/>
      <c r="AA38" s="147">
        <f t="shared" si="1"/>
        <v>0</v>
      </c>
      <c r="AB38" s="111">
        <f t="shared" si="2"/>
        <v>0</v>
      </c>
      <c r="AC38" s="111">
        <f t="shared" si="3"/>
        <v>0</v>
      </c>
      <c r="AD38" s="111">
        <f t="shared" si="5"/>
        <v>0</v>
      </c>
      <c r="AE38" s="111">
        <f t="shared" si="4"/>
        <v>0</v>
      </c>
    </row>
    <row r="39" spans="1:31" ht="18" hidden="1" customHeight="1">
      <c r="A39" s="100"/>
      <c r="B39" s="359"/>
      <c r="C39" s="360"/>
      <c r="D39" s="360"/>
      <c r="E39" s="360"/>
      <c r="F39" s="361"/>
      <c r="G39" s="147"/>
      <c r="H39" s="111"/>
      <c r="I39" s="111"/>
      <c r="J39" s="111"/>
      <c r="K39" s="111"/>
      <c r="L39" s="147">
        <f t="shared" si="6"/>
        <v>0</v>
      </c>
      <c r="M39" s="111"/>
      <c r="N39" s="111"/>
      <c r="O39" s="111"/>
      <c r="P39" s="111"/>
      <c r="Q39" s="147">
        <f t="shared" si="7"/>
        <v>0</v>
      </c>
      <c r="R39" s="111"/>
      <c r="S39" s="111"/>
      <c r="T39" s="111"/>
      <c r="U39" s="111"/>
      <c r="V39" s="147">
        <f t="shared" si="0"/>
        <v>0</v>
      </c>
      <c r="W39" s="7"/>
      <c r="X39" s="7"/>
      <c r="Y39" s="7"/>
      <c r="Z39" s="7"/>
      <c r="AA39" s="147">
        <f t="shared" si="1"/>
        <v>0</v>
      </c>
      <c r="AB39" s="111">
        <f t="shared" si="2"/>
        <v>0</v>
      </c>
      <c r="AC39" s="111">
        <f t="shared" si="3"/>
        <v>0</v>
      </c>
      <c r="AD39" s="111">
        <f t="shared" si="5"/>
        <v>0</v>
      </c>
      <c r="AE39" s="111">
        <f t="shared" si="4"/>
        <v>0</v>
      </c>
    </row>
    <row r="40" spans="1:31" ht="18" hidden="1" customHeight="1">
      <c r="A40" s="100"/>
      <c r="B40" s="359"/>
      <c r="C40" s="360"/>
      <c r="D40" s="360"/>
      <c r="E40" s="360"/>
      <c r="F40" s="361"/>
      <c r="G40" s="147"/>
      <c r="H40" s="111"/>
      <c r="I40" s="111"/>
      <c r="J40" s="111"/>
      <c r="K40" s="111"/>
      <c r="L40" s="147">
        <f t="shared" si="6"/>
        <v>0</v>
      </c>
      <c r="M40" s="111"/>
      <c r="N40" s="111"/>
      <c r="O40" s="111"/>
      <c r="P40" s="111"/>
      <c r="Q40" s="147">
        <f t="shared" si="7"/>
        <v>0</v>
      </c>
      <c r="R40" s="111"/>
      <c r="S40" s="111"/>
      <c r="T40" s="111"/>
      <c r="U40" s="111"/>
      <c r="V40" s="147">
        <f t="shared" si="0"/>
        <v>0</v>
      </c>
      <c r="W40" s="7"/>
      <c r="X40" s="7"/>
      <c r="Y40" s="7"/>
      <c r="Z40" s="7"/>
      <c r="AA40" s="147">
        <f t="shared" si="1"/>
        <v>0</v>
      </c>
      <c r="AB40" s="111">
        <f t="shared" si="2"/>
        <v>0</v>
      </c>
      <c r="AC40" s="111">
        <f t="shared" si="3"/>
        <v>0</v>
      </c>
      <c r="AD40" s="111">
        <f t="shared" si="5"/>
        <v>0</v>
      </c>
      <c r="AE40" s="111">
        <f t="shared" si="4"/>
        <v>0</v>
      </c>
    </row>
    <row r="41" spans="1:31" ht="18" hidden="1" customHeight="1">
      <c r="A41" s="100"/>
      <c r="B41" s="359"/>
      <c r="C41" s="360"/>
      <c r="D41" s="360"/>
      <c r="E41" s="360"/>
      <c r="F41" s="361"/>
      <c r="G41" s="147"/>
      <c r="H41" s="111"/>
      <c r="I41" s="111"/>
      <c r="J41" s="111"/>
      <c r="K41" s="111"/>
      <c r="L41" s="147">
        <f t="shared" si="6"/>
        <v>0</v>
      </c>
      <c r="M41" s="111"/>
      <c r="N41" s="111"/>
      <c r="O41" s="111"/>
      <c r="P41" s="111"/>
      <c r="Q41" s="147">
        <f t="shared" si="7"/>
        <v>0</v>
      </c>
      <c r="R41" s="111"/>
      <c r="S41" s="111"/>
      <c r="T41" s="111"/>
      <c r="U41" s="111"/>
      <c r="V41" s="147">
        <f t="shared" si="0"/>
        <v>0</v>
      </c>
      <c r="W41" s="7"/>
      <c r="X41" s="7"/>
      <c r="Y41" s="7"/>
      <c r="Z41" s="7"/>
      <c r="AA41" s="147">
        <f t="shared" si="1"/>
        <v>0</v>
      </c>
      <c r="AB41" s="111">
        <f t="shared" si="2"/>
        <v>0</v>
      </c>
      <c r="AC41" s="111">
        <f t="shared" si="3"/>
        <v>0</v>
      </c>
      <c r="AD41" s="111">
        <f t="shared" si="5"/>
        <v>0</v>
      </c>
      <c r="AE41" s="111">
        <f t="shared" si="4"/>
        <v>0</v>
      </c>
    </row>
    <row r="42" spans="1:31" ht="18" hidden="1" customHeight="1">
      <c r="A42" s="100"/>
      <c r="B42" s="356"/>
      <c r="C42" s="357"/>
      <c r="D42" s="357"/>
      <c r="E42" s="357"/>
      <c r="F42" s="358"/>
      <c r="G42" s="147"/>
      <c r="H42" s="111"/>
      <c r="I42" s="111"/>
      <c r="J42" s="111"/>
      <c r="K42" s="111"/>
      <c r="L42" s="147">
        <f t="shared" si="6"/>
        <v>0</v>
      </c>
      <c r="M42" s="111"/>
      <c r="N42" s="111"/>
      <c r="O42" s="111"/>
      <c r="P42" s="111"/>
      <c r="Q42" s="147">
        <f t="shared" si="7"/>
        <v>0</v>
      </c>
      <c r="R42" s="111"/>
      <c r="S42" s="111"/>
      <c r="T42" s="111"/>
      <c r="U42" s="111"/>
      <c r="V42" s="147">
        <f t="shared" si="0"/>
        <v>0</v>
      </c>
      <c r="W42" s="7"/>
      <c r="X42" s="7"/>
      <c r="Y42" s="7"/>
      <c r="Z42" s="7"/>
      <c r="AA42" s="147">
        <f t="shared" si="1"/>
        <v>0</v>
      </c>
      <c r="AB42" s="111">
        <f t="shared" si="2"/>
        <v>0</v>
      </c>
      <c r="AC42" s="111">
        <f t="shared" si="3"/>
        <v>0</v>
      </c>
      <c r="AD42" s="111">
        <f t="shared" si="5"/>
        <v>0</v>
      </c>
      <c r="AE42" s="111">
        <f t="shared" si="4"/>
        <v>0</v>
      </c>
    </row>
    <row r="43" spans="1:31" ht="18" hidden="1" customHeight="1">
      <c r="A43" s="100"/>
      <c r="B43" s="359"/>
      <c r="C43" s="360"/>
      <c r="D43" s="360"/>
      <c r="E43" s="360"/>
      <c r="F43" s="361"/>
      <c r="G43" s="147"/>
      <c r="H43" s="111"/>
      <c r="I43" s="111"/>
      <c r="J43" s="111"/>
      <c r="K43" s="111"/>
      <c r="L43" s="147">
        <f t="shared" si="6"/>
        <v>0</v>
      </c>
      <c r="M43" s="111"/>
      <c r="N43" s="111"/>
      <c r="O43" s="111"/>
      <c r="P43" s="111"/>
      <c r="Q43" s="147">
        <f t="shared" si="7"/>
        <v>0</v>
      </c>
      <c r="R43" s="111"/>
      <c r="S43" s="111"/>
      <c r="T43" s="111"/>
      <c r="U43" s="111"/>
      <c r="V43" s="147">
        <f t="shared" si="0"/>
        <v>0</v>
      </c>
      <c r="W43" s="7"/>
      <c r="X43" s="7"/>
      <c r="Y43" s="7"/>
      <c r="Z43" s="7"/>
      <c r="AA43" s="147">
        <f t="shared" si="1"/>
        <v>0</v>
      </c>
      <c r="AB43" s="111">
        <f t="shared" si="2"/>
        <v>0</v>
      </c>
      <c r="AC43" s="111">
        <f t="shared" si="3"/>
        <v>0</v>
      </c>
      <c r="AD43" s="111">
        <f t="shared" si="5"/>
        <v>0</v>
      </c>
      <c r="AE43" s="111">
        <f t="shared" si="4"/>
        <v>0</v>
      </c>
    </row>
    <row r="44" spans="1:31" ht="18" hidden="1" customHeight="1">
      <c r="A44" s="100"/>
      <c r="B44" s="356"/>
      <c r="C44" s="357"/>
      <c r="D44" s="357"/>
      <c r="E44" s="357"/>
      <c r="F44" s="358"/>
      <c r="G44" s="147"/>
      <c r="H44" s="111"/>
      <c r="I44" s="111"/>
      <c r="J44" s="111"/>
      <c r="K44" s="111"/>
      <c r="L44" s="147">
        <f t="shared" si="6"/>
        <v>0</v>
      </c>
      <c r="M44" s="111"/>
      <c r="N44" s="111"/>
      <c r="O44" s="111"/>
      <c r="P44" s="111"/>
      <c r="Q44" s="147">
        <f t="shared" si="7"/>
        <v>0</v>
      </c>
      <c r="R44" s="111"/>
      <c r="S44" s="111"/>
      <c r="T44" s="111"/>
      <c r="U44" s="111"/>
      <c r="V44" s="147">
        <f t="shared" si="0"/>
        <v>0</v>
      </c>
      <c r="W44" s="7"/>
      <c r="X44" s="7"/>
      <c r="Y44" s="7"/>
      <c r="Z44" s="7"/>
      <c r="AA44" s="147">
        <f t="shared" si="1"/>
        <v>0</v>
      </c>
      <c r="AB44" s="111">
        <f t="shared" si="2"/>
        <v>0</v>
      </c>
      <c r="AC44" s="111">
        <f t="shared" si="3"/>
        <v>0</v>
      </c>
      <c r="AD44" s="111">
        <f t="shared" si="5"/>
        <v>0</v>
      </c>
      <c r="AE44" s="111">
        <f t="shared" si="4"/>
        <v>0</v>
      </c>
    </row>
    <row r="45" spans="1:31" ht="18" hidden="1" customHeight="1">
      <c r="A45" s="100"/>
      <c r="B45" s="356"/>
      <c r="C45" s="357"/>
      <c r="D45" s="357"/>
      <c r="E45" s="357"/>
      <c r="F45" s="358"/>
      <c r="G45" s="147"/>
      <c r="H45" s="111"/>
      <c r="I45" s="111"/>
      <c r="J45" s="111"/>
      <c r="K45" s="111"/>
      <c r="L45" s="147">
        <f t="shared" si="6"/>
        <v>0</v>
      </c>
      <c r="M45" s="111"/>
      <c r="N45" s="111"/>
      <c r="O45" s="111"/>
      <c r="P45" s="111"/>
      <c r="Q45" s="147">
        <f t="shared" si="7"/>
        <v>0</v>
      </c>
      <c r="R45" s="111"/>
      <c r="S45" s="111"/>
      <c r="T45" s="111"/>
      <c r="U45" s="111"/>
      <c r="V45" s="147">
        <f t="shared" si="0"/>
        <v>0</v>
      </c>
      <c r="W45" s="7"/>
      <c r="X45" s="7"/>
      <c r="Y45" s="7"/>
      <c r="Z45" s="7"/>
      <c r="AA45" s="147">
        <f t="shared" si="1"/>
        <v>0</v>
      </c>
      <c r="AB45" s="111">
        <f t="shared" si="2"/>
        <v>0</v>
      </c>
      <c r="AC45" s="111">
        <f t="shared" si="3"/>
        <v>0</v>
      </c>
      <c r="AD45" s="111">
        <f t="shared" si="5"/>
        <v>0</v>
      </c>
      <c r="AE45" s="111">
        <f t="shared" si="4"/>
        <v>0</v>
      </c>
    </row>
    <row r="46" spans="1:31" ht="18" hidden="1" customHeight="1">
      <c r="A46" s="100"/>
      <c r="B46" s="356"/>
      <c r="C46" s="357"/>
      <c r="D46" s="357"/>
      <c r="E46" s="357"/>
      <c r="F46" s="358"/>
      <c r="G46" s="147"/>
      <c r="H46" s="111"/>
      <c r="I46" s="111"/>
      <c r="J46" s="111"/>
      <c r="K46" s="111"/>
      <c r="L46" s="147">
        <f t="shared" si="6"/>
        <v>0</v>
      </c>
      <c r="M46" s="111"/>
      <c r="N46" s="111"/>
      <c r="O46" s="111"/>
      <c r="P46" s="111"/>
      <c r="Q46" s="147">
        <f t="shared" si="7"/>
        <v>0</v>
      </c>
      <c r="R46" s="111"/>
      <c r="S46" s="111"/>
      <c r="T46" s="111"/>
      <c r="U46" s="111"/>
      <c r="V46" s="147">
        <f t="shared" si="0"/>
        <v>0</v>
      </c>
      <c r="W46" s="7"/>
      <c r="X46" s="7"/>
      <c r="Y46" s="7"/>
      <c r="Z46" s="7"/>
      <c r="AA46" s="147">
        <f t="shared" si="1"/>
        <v>0</v>
      </c>
      <c r="AB46" s="111">
        <f t="shared" si="2"/>
        <v>0</v>
      </c>
      <c r="AC46" s="111">
        <f t="shared" si="3"/>
        <v>0</v>
      </c>
      <c r="AD46" s="111">
        <f t="shared" si="5"/>
        <v>0</v>
      </c>
      <c r="AE46" s="111">
        <f t="shared" si="4"/>
        <v>0</v>
      </c>
    </row>
    <row r="47" spans="1:31" ht="18" hidden="1" customHeight="1">
      <c r="A47" s="100"/>
      <c r="B47" s="359"/>
      <c r="C47" s="360"/>
      <c r="D47" s="360"/>
      <c r="E47" s="360"/>
      <c r="F47" s="361"/>
      <c r="G47" s="147"/>
      <c r="H47" s="111"/>
      <c r="I47" s="111"/>
      <c r="J47" s="111"/>
      <c r="K47" s="111"/>
      <c r="L47" s="147">
        <f t="shared" si="6"/>
        <v>0</v>
      </c>
      <c r="M47" s="111"/>
      <c r="N47" s="111"/>
      <c r="O47" s="111"/>
      <c r="P47" s="111"/>
      <c r="Q47" s="147">
        <f t="shared" si="7"/>
        <v>0</v>
      </c>
      <c r="R47" s="111"/>
      <c r="S47" s="111"/>
      <c r="T47" s="111"/>
      <c r="U47" s="111"/>
      <c r="V47" s="147">
        <f t="shared" si="0"/>
        <v>0</v>
      </c>
      <c r="W47" s="7"/>
      <c r="X47" s="7"/>
      <c r="Y47" s="7"/>
      <c r="Z47" s="7"/>
      <c r="AA47" s="147">
        <f t="shared" si="1"/>
        <v>0</v>
      </c>
      <c r="AB47" s="111">
        <f t="shared" si="2"/>
        <v>0</v>
      </c>
      <c r="AC47" s="111">
        <f t="shared" si="3"/>
        <v>0</v>
      </c>
      <c r="AD47" s="111">
        <f t="shared" si="5"/>
        <v>0</v>
      </c>
      <c r="AE47" s="111">
        <f t="shared" si="4"/>
        <v>0</v>
      </c>
    </row>
    <row r="48" spans="1:31" ht="18" customHeight="1">
      <c r="A48" s="183"/>
      <c r="B48" s="362"/>
      <c r="C48" s="362"/>
      <c r="D48" s="362"/>
      <c r="E48" s="362"/>
      <c r="F48" s="363"/>
      <c r="G48" s="147"/>
      <c r="H48" s="111"/>
      <c r="I48" s="111"/>
      <c r="J48" s="111"/>
      <c r="K48" s="111"/>
      <c r="L48" s="147"/>
      <c r="M48" s="111"/>
      <c r="N48" s="111"/>
      <c r="O48" s="111"/>
      <c r="P48" s="111"/>
      <c r="Q48" s="147"/>
      <c r="R48" s="111"/>
      <c r="S48" s="111"/>
      <c r="T48" s="111"/>
      <c r="U48" s="111"/>
      <c r="V48" s="147"/>
      <c r="W48" s="7"/>
      <c r="X48" s="7"/>
      <c r="Y48" s="7"/>
      <c r="Z48" s="7"/>
      <c r="AA48" s="147"/>
      <c r="AB48" s="111"/>
      <c r="AC48" s="111"/>
      <c r="AD48" s="111"/>
      <c r="AE48" s="111"/>
    </row>
    <row r="49" spans="1:31" ht="20.100000000000001" customHeight="1">
      <c r="A49" s="364" t="s">
        <v>44</v>
      </c>
      <c r="B49" s="365"/>
      <c r="C49" s="365"/>
      <c r="D49" s="365"/>
      <c r="E49" s="365"/>
      <c r="F49" s="366"/>
      <c r="G49" s="146">
        <f t="shared" ref="G49:AE49" si="8">SUM(G32:G47)</f>
        <v>0</v>
      </c>
      <c r="H49" s="146">
        <f t="shared" si="8"/>
        <v>0</v>
      </c>
      <c r="I49" s="146">
        <f t="shared" si="8"/>
        <v>0</v>
      </c>
      <c r="J49" s="146">
        <f t="shared" si="8"/>
        <v>0</v>
      </c>
      <c r="K49" s="146">
        <f t="shared" si="8"/>
        <v>0</v>
      </c>
      <c r="L49" s="208">
        <f t="shared" si="8"/>
        <v>300</v>
      </c>
      <c r="M49" s="208">
        <f t="shared" si="8"/>
        <v>300</v>
      </c>
      <c r="N49" s="146">
        <f t="shared" si="8"/>
        <v>0</v>
      </c>
      <c r="O49" s="146">
        <f t="shared" si="8"/>
        <v>0</v>
      </c>
      <c r="P49" s="146">
        <f t="shared" si="8"/>
        <v>0</v>
      </c>
      <c r="Q49" s="146">
        <f t="shared" si="8"/>
        <v>0</v>
      </c>
      <c r="R49" s="146">
        <f t="shared" si="8"/>
        <v>0</v>
      </c>
      <c r="S49" s="146">
        <f t="shared" si="8"/>
        <v>0</v>
      </c>
      <c r="T49" s="146">
        <f t="shared" si="8"/>
        <v>0</v>
      </c>
      <c r="U49" s="146">
        <f t="shared" si="8"/>
        <v>0</v>
      </c>
      <c r="V49" s="146">
        <f t="shared" si="8"/>
        <v>0</v>
      </c>
      <c r="W49" s="146">
        <f t="shared" si="8"/>
        <v>0</v>
      </c>
      <c r="X49" s="146">
        <f t="shared" si="8"/>
        <v>0</v>
      </c>
      <c r="Y49" s="146">
        <f t="shared" si="8"/>
        <v>0</v>
      </c>
      <c r="Z49" s="146">
        <f t="shared" si="8"/>
        <v>0</v>
      </c>
      <c r="AA49" s="184">
        <f t="shared" si="8"/>
        <v>300</v>
      </c>
      <c r="AB49" s="184">
        <f t="shared" si="8"/>
        <v>300</v>
      </c>
      <c r="AC49" s="146">
        <f t="shared" si="8"/>
        <v>0</v>
      </c>
      <c r="AD49" s="146">
        <f t="shared" si="8"/>
        <v>0</v>
      </c>
      <c r="AE49" s="146">
        <f t="shared" si="8"/>
        <v>0</v>
      </c>
    </row>
    <row r="50" spans="1:31" ht="20.100000000000001" customHeight="1">
      <c r="A50" s="302" t="s">
        <v>45</v>
      </c>
      <c r="B50" s="303"/>
      <c r="C50" s="303"/>
      <c r="D50" s="303"/>
      <c r="E50" s="303"/>
      <c r="F50" s="304"/>
      <c r="G50" s="147">
        <f>G49/AA49*100</f>
        <v>0</v>
      </c>
      <c r="H50" s="116"/>
      <c r="I50" s="116"/>
      <c r="J50" s="116"/>
      <c r="K50" s="116"/>
      <c r="L50" s="147">
        <f>L49/AA49*100</f>
        <v>100</v>
      </c>
      <c r="M50" s="116"/>
      <c r="N50" s="116"/>
      <c r="O50" s="116"/>
      <c r="P50" s="116"/>
      <c r="Q50" s="147">
        <f>Q49/AA49*100</f>
        <v>0</v>
      </c>
      <c r="R50" s="116"/>
      <c r="S50" s="116"/>
      <c r="T50" s="116"/>
      <c r="U50" s="116"/>
      <c r="V50" s="147">
        <f>V49/AA49*100</f>
        <v>0</v>
      </c>
      <c r="W50" s="8"/>
      <c r="X50" s="8"/>
      <c r="Y50" s="8"/>
      <c r="Z50" s="8"/>
      <c r="AA50" s="147">
        <f>SUM(G50,L50,Q50,V50)</f>
        <v>100</v>
      </c>
      <c r="AB50" s="8"/>
      <c r="AC50" s="8"/>
      <c r="AD50" s="8"/>
      <c r="AE50" s="8"/>
    </row>
    <row r="51" spans="1:31" s="82" customFormat="1" ht="20.100000000000001" customHeight="1">
      <c r="A51" s="2"/>
      <c r="B51" s="44" t="s">
        <v>182</v>
      </c>
      <c r="C51" s="2"/>
      <c r="D51" s="2"/>
      <c r="E51" s="2"/>
      <c r="F51" s="2"/>
      <c r="G51" s="2"/>
      <c r="H51" s="2"/>
      <c r="I51" s="2"/>
      <c r="K51" s="2"/>
      <c r="AE51" s="81"/>
    </row>
    <row r="52" spans="1:31" s="82" customFormat="1" ht="20.100000000000001" customHeight="1">
      <c r="A52" s="2"/>
      <c r="B52" s="2"/>
      <c r="C52" s="2"/>
      <c r="D52" s="2"/>
      <c r="E52" s="2"/>
      <c r="F52" s="2"/>
      <c r="G52" s="2"/>
      <c r="H52" s="2"/>
      <c r="I52" s="2"/>
      <c r="K52" s="2"/>
      <c r="AE52" s="81" t="s">
        <v>357</v>
      </c>
    </row>
    <row r="53" spans="1:31" s="83" customFormat="1" ht="34.5" customHeight="1">
      <c r="A53" s="242" t="s">
        <v>42</v>
      </c>
      <c r="B53" s="241" t="s">
        <v>427</v>
      </c>
      <c r="C53" s="241" t="s">
        <v>225</v>
      </c>
      <c r="D53" s="241"/>
      <c r="E53" s="241" t="s">
        <v>162</v>
      </c>
      <c r="F53" s="241"/>
      <c r="G53" s="241" t="s">
        <v>163</v>
      </c>
      <c r="H53" s="241"/>
      <c r="I53" s="241" t="s">
        <v>205</v>
      </c>
      <c r="J53" s="241"/>
      <c r="K53" s="241" t="s">
        <v>118</v>
      </c>
      <c r="L53" s="241"/>
      <c r="M53" s="241"/>
      <c r="N53" s="241"/>
      <c r="O53" s="241"/>
      <c r="P53" s="241"/>
      <c r="Q53" s="241"/>
      <c r="R53" s="241"/>
      <c r="S53" s="241"/>
      <c r="T53" s="241"/>
      <c r="U53" s="367" t="s">
        <v>428</v>
      </c>
      <c r="V53" s="367"/>
      <c r="W53" s="367"/>
      <c r="X53" s="367"/>
      <c r="Y53" s="367"/>
      <c r="Z53" s="367" t="s">
        <v>429</v>
      </c>
      <c r="AA53" s="367"/>
      <c r="AB53" s="367"/>
      <c r="AC53" s="367"/>
      <c r="AD53" s="367"/>
      <c r="AE53" s="367"/>
    </row>
    <row r="54" spans="1:31" s="83" customFormat="1" ht="63.75" customHeight="1">
      <c r="A54" s="242"/>
      <c r="B54" s="241"/>
      <c r="C54" s="241"/>
      <c r="D54" s="241"/>
      <c r="E54" s="241"/>
      <c r="F54" s="241"/>
      <c r="G54" s="241"/>
      <c r="H54" s="241"/>
      <c r="I54" s="241"/>
      <c r="J54" s="241"/>
      <c r="K54" s="241" t="s">
        <v>230</v>
      </c>
      <c r="L54" s="241"/>
      <c r="M54" s="241" t="s">
        <v>231</v>
      </c>
      <c r="N54" s="241"/>
      <c r="O54" s="241" t="s">
        <v>224</v>
      </c>
      <c r="P54" s="241"/>
      <c r="Q54" s="241"/>
      <c r="R54" s="241"/>
      <c r="S54" s="241"/>
      <c r="T54" s="241"/>
      <c r="U54" s="367"/>
      <c r="V54" s="367"/>
      <c r="W54" s="367"/>
      <c r="X54" s="367"/>
      <c r="Y54" s="367"/>
      <c r="Z54" s="367"/>
      <c r="AA54" s="367"/>
      <c r="AB54" s="367"/>
      <c r="AC54" s="367"/>
      <c r="AD54" s="367"/>
      <c r="AE54" s="367"/>
    </row>
    <row r="55" spans="1:31" s="84" customFormat="1" ht="82.5" customHeight="1">
      <c r="A55" s="242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 t="s">
        <v>206</v>
      </c>
      <c r="P55" s="241"/>
      <c r="Q55" s="241" t="s">
        <v>207</v>
      </c>
      <c r="R55" s="241"/>
      <c r="S55" s="241" t="s">
        <v>208</v>
      </c>
      <c r="T55" s="241"/>
      <c r="U55" s="367"/>
      <c r="V55" s="367"/>
      <c r="W55" s="367"/>
      <c r="X55" s="367"/>
      <c r="Y55" s="367"/>
      <c r="Z55" s="367"/>
      <c r="AA55" s="367"/>
      <c r="AB55" s="367"/>
      <c r="AC55" s="367"/>
      <c r="AD55" s="367"/>
      <c r="AE55" s="367"/>
    </row>
    <row r="56" spans="1:31" s="83" customFormat="1" ht="18" customHeight="1">
      <c r="A56" s="7">
        <v>1</v>
      </c>
      <c r="B56" s="8">
        <v>2</v>
      </c>
      <c r="C56" s="241">
        <v>3</v>
      </c>
      <c r="D56" s="241"/>
      <c r="E56" s="241">
        <v>4</v>
      </c>
      <c r="F56" s="241"/>
      <c r="G56" s="241">
        <v>5</v>
      </c>
      <c r="H56" s="241"/>
      <c r="I56" s="241">
        <v>6</v>
      </c>
      <c r="J56" s="241"/>
      <c r="K56" s="255">
        <v>7</v>
      </c>
      <c r="L56" s="257"/>
      <c r="M56" s="255">
        <v>8</v>
      </c>
      <c r="N56" s="257"/>
      <c r="O56" s="241">
        <v>9</v>
      </c>
      <c r="P56" s="241"/>
      <c r="Q56" s="242">
        <v>10</v>
      </c>
      <c r="R56" s="242"/>
      <c r="S56" s="241">
        <v>11</v>
      </c>
      <c r="T56" s="241"/>
      <c r="U56" s="241">
        <v>12</v>
      </c>
      <c r="V56" s="241"/>
      <c r="W56" s="241"/>
      <c r="X56" s="241"/>
      <c r="Y56" s="241"/>
      <c r="Z56" s="241">
        <v>13</v>
      </c>
      <c r="AA56" s="241"/>
      <c r="AB56" s="241"/>
      <c r="AC56" s="241"/>
      <c r="AD56" s="241"/>
      <c r="AE56" s="241"/>
    </row>
    <row r="57" spans="1:31" s="83" customFormat="1" ht="20.100000000000001" customHeight="1">
      <c r="A57" s="100"/>
      <c r="B57" s="103"/>
      <c r="C57" s="338"/>
      <c r="D57" s="338"/>
      <c r="E57" s="342"/>
      <c r="F57" s="342"/>
      <c r="G57" s="342"/>
      <c r="H57" s="342"/>
      <c r="I57" s="342"/>
      <c r="J57" s="342"/>
      <c r="K57" s="300"/>
      <c r="L57" s="301"/>
      <c r="M57" s="290">
        <f>SUM(O57,Q57,S57)</f>
        <v>0</v>
      </c>
      <c r="N57" s="291"/>
      <c r="O57" s="342"/>
      <c r="P57" s="342"/>
      <c r="Q57" s="342"/>
      <c r="R57" s="342"/>
      <c r="S57" s="342"/>
      <c r="T57" s="342"/>
      <c r="U57" s="324"/>
      <c r="V57" s="324"/>
      <c r="W57" s="324"/>
      <c r="X57" s="324"/>
      <c r="Y57" s="324"/>
      <c r="Z57" s="349"/>
      <c r="AA57" s="349"/>
      <c r="AB57" s="349"/>
      <c r="AC57" s="349"/>
      <c r="AD57" s="349"/>
      <c r="AE57" s="349"/>
    </row>
    <row r="58" spans="1:31" s="83" customFormat="1" ht="20.100000000000001" customHeight="1">
      <c r="A58" s="100"/>
      <c r="B58" s="103"/>
      <c r="C58" s="338"/>
      <c r="D58" s="338"/>
      <c r="E58" s="342"/>
      <c r="F58" s="342"/>
      <c r="G58" s="342"/>
      <c r="H58" s="342"/>
      <c r="I58" s="342"/>
      <c r="J58" s="342"/>
      <c r="K58" s="300"/>
      <c r="L58" s="301"/>
      <c r="M58" s="290">
        <f>SUM(O58,Q58,S58)</f>
        <v>0</v>
      </c>
      <c r="N58" s="291"/>
      <c r="O58" s="342"/>
      <c r="P58" s="342"/>
      <c r="Q58" s="342"/>
      <c r="R58" s="342"/>
      <c r="S58" s="342"/>
      <c r="T58" s="342"/>
      <c r="U58" s="324"/>
      <c r="V58" s="324"/>
      <c r="W58" s="324"/>
      <c r="X58" s="324"/>
      <c r="Y58" s="324"/>
      <c r="Z58" s="349"/>
      <c r="AA58" s="349"/>
      <c r="AB58" s="349"/>
      <c r="AC58" s="349"/>
      <c r="AD58" s="349"/>
      <c r="AE58" s="349"/>
    </row>
    <row r="59" spans="1:31" s="83" customFormat="1" ht="20.100000000000001" customHeight="1">
      <c r="A59" s="100"/>
      <c r="B59" s="103"/>
      <c r="C59" s="338"/>
      <c r="D59" s="338"/>
      <c r="E59" s="342"/>
      <c r="F59" s="342"/>
      <c r="G59" s="342"/>
      <c r="H59" s="342"/>
      <c r="I59" s="342"/>
      <c r="J59" s="342"/>
      <c r="K59" s="300"/>
      <c r="L59" s="301"/>
      <c r="M59" s="290">
        <f>SUM(O59,Q59,S59)</f>
        <v>0</v>
      </c>
      <c r="N59" s="291"/>
      <c r="O59" s="342"/>
      <c r="P59" s="342"/>
      <c r="Q59" s="342"/>
      <c r="R59" s="342"/>
      <c r="S59" s="342"/>
      <c r="T59" s="342"/>
      <c r="U59" s="324"/>
      <c r="V59" s="324"/>
      <c r="W59" s="324"/>
      <c r="X59" s="324"/>
      <c r="Y59" s="324"/>
      <c r="Z59" s="349"/>
      <c r="AA59" s="349"/>
      <c r="AB59" s="349"/>
      <c r="AC59" s="349"/>
      <c r="AD59" s="349"/>
      <c r="AE59" s="349"/>
    </row>
    <row r="60" spans="1:31" s="83" customFormat="1" ht="20.100000000000001" customHeight="1">
      <c r="A60" s="262" t="s">
        <v>44</v>
      </c>
      <c r="B60" s="263"/>
      <c r="C60" s="263"/>
      <c r="D60" s="264"/>
      <c r="E60" s="348">
        <f>SUM(E57:E59)</f>
        <v>0</v>
      </c>
      <c r="F60" s="348"/>
      <c r="G60" s="348">
        <f>SUM(G57:G59)</f>
        <v>0</v>
      </c>
      <c r="H60" s="348"/>
      <c r="I60" s="348">
        <f>SUM(I57:I59)</f>
        <v>0</v>
      </c>
      <c r="J60" s="348"/>
      <c r="K60" s="348">
        <f>SUM(K57:K59)</f>
        <v>0</v>
      </c>
      <c r="L60" s="348"/>
      <c r="M60" s="348">
        <f>SUM(M57:M59)</f>
        <v>0</v>
      </c>
      <c r="N60" s="348"/>
      <c r="O60" s="348">
        <f>SUM(O57:O59)</f>
        <v>0</v>
      </c>
      <c r="P60" s="348"/>
      <c r="Q60" s="348">
        <f>SUM(Q57:Q59)</f>
        <v>0</v>
      </c>
      <c r="R60" s="348"/>
      <c r="S60" s="348">
        <f>SUM(S57:S59)</f>
        <v>0</v>
      </c>
      <c r="T60" s="348"/>
      <c r="U60" s="353"/>
      <c r="V60" s="353"/>
      <c r="W60" s="353"/>
      <c r="X60" s="353"/>
      <c r="Y60" s="353"/>
      <c r="Z60" s="352"/>
      <c r="AA60" s="352"/>
      <c r="AB60" s="352"/>
      <c r="AC60" s="352"/>
      <c r="AD60" s="352"/>
      <c r="AE60" s="352"/>
    </row>
    <row r="61" spans="1:31" s="83" customFormat="1" ht="20.100000000000001" customHeight="1">
      <c r="A61" s="62"/>
      <c r="B61" s="62"/>
      <c r="C61" s="62"/>
      <c r="D61" s="6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133"/>
      <c r="V61" s="133"/>
      <c r="W61" s="133"/>
      <c r="X61" s="133"/>
      <c r="Y61" s="133"/>
      <c r="Z61" s="198"/>
      <c r="AA61" s="198"/>
      <c r="AB61" s="198"/>
      <c r="AC61" s="198"/>
      <c r="AD61" s="198"/>
      <c r="AE61" s="198"/>
    </row>
    <row r="62" spans="1:31" s="83" customFormat="1" ht="20.100000000000001" customHeight="1">
      <c r="A62" s="62"/>
      <c r="B62" s="62"/>
      <c r="C62" s="62"/>
      <c r="D62" s="6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133"/>
      <c r="V62" s="133"/>
      <c r="W62" s="133"/>
      <c r="X62" s="133"/>
      <c r="Y62" s="133"/>
      <c r="Z62" s="198"/>
      <c r="AA62" s="198"/>
      <c r="AB62" s="198"/>
      <c r="AC62" s="198"/>
      <c r="AD62" s="198"/>
      <c r="AE62" s="198"/>
    </row>
    <row r="63" spans="1:31" s="38" customFormat="1" ht="20.100000000000001" customHeight="1">
      <c r="B63" s="333" t="s">
        <v>458</v>
      </c>
      <c r="C63" s="350"/>
      <c r="D63" s="350"/>
      <c r="E63" s="350"/>
      <c r="F63" s="350"/>
      <c r="G63" s="77"/>
      <c r="H63" s="77"/>
      <c r="I63" s="77"/>
      <c r="J63" s="77"/>
      <c r="K63" s="77"/>
      <c r="L63" s="351" t="s">
        <v>187</v>
      </c>
      <c r="M63" s="351"/>
      <c r="N63" s="351"/>
      <c r="O63" s="351"/>
      <c r="P63" s="351"/>
      <c r="Q63" s="78"/>
      <c r="R63" s="78"/>
      <c r="S63" s="78"/>
      <c r="T63" s="78"/>
      <c r="U63" s="78"/>
      <c r="V63" s="354" t="s">
        <v>483</v>
      </c>
      <c r="W63" s="355"/>
      <c r="X63" s="355"/>
      <c r="Y63" s="355"/>
      <c r="Z63" s="355"/>
    </row>
    <row r="64" spans="1:31" s="5" customFormat="1" ht="19.5" customHeight="1">
      <c r="B64" s="4"/>
      <c r="C64" s="5" t="s">
        <v>68</v>
      </c>
      <c r="E64" s="49"/>
      <c r="F64" s="49"/>
      <c r="G64" s="49"/>
      <c r="H64" s="49"/>
      <c r="I64" s="49"/>
      <c r="J64" s="49"/>
      <c r="K64" s="49"/>
      <c r="M64" s="4"/>
      <c r="N64" s="27" t="s">
        <v>69</v>
      </c>
      <c r="O64" s="4"/>
      <c r="Q64" s="49"/>
      <c r="R64" s="49"/>
      <c r="S64" s="49"/>
      <c r="V64" s="260" t="s">
        <v>111</v>
      </c>
      <c r="W64" s="260"/>
      <c r="X64" s="260"/>
      <c r="Y64" s="260"/>
      <c r="Z64" s="260"/>
    </row>
    <row r="65" spans="2:21" ht="20.100000000000001" customHeight="1">
      <c r="B65" s="40"/>
      <c r="C65" s="40"/>
      <c r="D65" s="40"/>
      <c r="E65" s="40"/>
      <c r="F65" s="40"/>
      <c r="G65" s="40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40"/>
      <c r="U65" s="40"/>
    </row>
    <row r="66" spans="2:21" ht="20.100000000000001" customHeight="1"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</row>
    <row r="67" spans="2:21"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</row>
    <row r="68" spans="2:21">
      <c r="B68" s="41"/>
    </row>
    <row r="71" spans="2:21" ht="19.5">
      <c r="B71" s="42"/>
    </row>
    <row r="72" spans="2:21" ht="19.5">
      <c r="B72" s="42"/>
    </row>
    <row r="73" spans="2:21" ht="19.5">
      <c r="B73" s="42"/>
    </row>
    <row r="74" spans="2:21" ht="19.5">
      <c r="B74" s="42"/>
    </row>
    <row r="75" spans="2:21" ht="19.5">
      <c r="B75" s="42"/>
    </row>
    <row r="76" spans="2:21" ht="19.5">
      <c r="B76" s="42"/>
    </row>
    <row r="77" spans="2:21" ht="19.5">
      <c r="B77" s="42"/>
    </row>
  </sheetData>
  <mergeCells count="221">
    <mergeCell ref="A4:A5"/>
    <mergeCell ref="N5:Q5"/>
    <mergeCell ref="G4:M5"/>
    <mergeCell ref="R5:U5"/>
    <mergeCell ref="B4:B5"/>
    <mergeCell ref="C4:F5"/>
    <mergeCell ref="G6:M6"/>
    <mergeCell ref="AB1:AE1"/>
    <mergeCell ref="Z4:AB5"/>
    <mergeCell ref="Z6:AB6"/>
    <mergeCell ref="AC4:AE5"/>
    <mergeCell ref="AC6:AE6"/>
    <mergeCell ref="V5:Y5"/>
    <mergeCell ref="N4:Y4"/>
    <mergeCell ref="V6:Y6"/>
    <mergeCell ref="Z10:AB10"/>
    <mergeCell ref="N6:Q6"/>
    <mergeCell ref="R6:U6"/>
    <mergeCell ref="R7:U7"/>
    <mergeCell ref="R8:U8"/>
    <mergeCell ref="C6:F6"/>
    <mergeCell ref="G8:M8"/>
    <mergeCell ref="G10:M10"/>
    <mergeCell ref="AC7:AE7"/>
    <mergeCell ref="Z7:AB7"/>
    <mergeCell ref="C7:F7"/>
    <mergeCell ref="G7:M7"/>
    <mergeCell ref="C8:F8"/>
    <mergeCell ref="V7:Y7"/>
    <mergeCell ref="V8:Y8"/>
    <mergeCell ref="N7:Q7"/>
    <mergeCell ref="N8:Q8"/>
    <mergeCell ref="V10:Y10"/>
    <mergeCell ref="V11:Y11"/>
    <mergeCell ref="N10:Q10"/>
    <mergeCell ref="AC8:AE8"/>
    <mergeCell ref="Z8:AB8"/>
    <mergeCell ref="Z9:AB9"/>
    <mergeCell ref="AC9:AE9"/>
    <mergeCell ref="R11:U11"/>
    <mergeCell ref="G9:M9"/>
    <mergeCell ref="A11:M11"/>
    <mergeCell ref="C10:F10"/>
    <mergeCell ref="C9:F9"/>
    <mergeCell ref="V9:Y9"/>
    <mergeCell ref="AC11:AE11"/>
    <mergeCell ref="N9:Q9"/>
    <mergeCell ref="AC18:AE18"/>
    <mergeCell ref="N11:Q11"/>
    <mergeCell ref="T18:V18"/>
    <mergeCell ref="AC10:AE10"/>
    <mergeCell ref="Z11:AB11"/>
    <mergeCell ref="Q18:S18"/>
    <mergeCell ref="N15:P17"/>
    <mergeCell ref="R9:U9"/>
    <mergeCell ref="Q16:S17"/>
    <mergeCell ref="AC20:AE20"/>
    <mergeCell ref="Z19:AB19"/>
    <mergeCell ref="Z18:AB18"/>
    <mergeCell ref="AC19:AE19"/>
    <mergeCell ref="A15:A17"/>
    <mergeCell ref="B15:B17"/>
    <mergeCell ref="AC15:AE17"/>
    <mergeCell ref="T16:V17"/>
    <mergeCell ref="W16:Y17"/>
    <mergeCell ref="Z15:AB17"/>
    <mergeCell ref="C19:F19"/>
    <mergeCell ref="R10:U10"/>
    <mergeCell ref="C15:F17"/>
    <mergeCell ref="C18:F18"/>
    <mergeCell ref="G18:M18"/>
    <mergeCell ref="N19:P19"/>
    <mergeCell ref="G19:M19"/>
    <mergeCell ref="G15:M17"/>
    <mergeCell ref="Q15:Y15"/>
    <mergeCell ref="T19:V19"/>
    <mergeCell ref="AC23:AE23"/>
    <mergeCell ref="V29:V30"/>
    <mergeCell ref="AA29:AA30"/>
    <mergeCell ref="M29:P29"/>
    <mergeCell ref="B31:F31"/>
    <mergeCell ref="B41:F41"/>
    <mergeCell ref="AB29:AE29"/>
    <mergeCell ref="B39:F39"/>
    <mergeCell ref="AA28:AE28"/>
    <mergeCell ref="N18:P18"/>
    <mergeCell ref="W18:Y18"/>
    <mergeCell ref="N20:P20"/>
    <mergeCell ref="W19:Y19"/>
    <mergeCell ref="Q20:S20"/>
    <mergeCell ref="T20:V20"/>
    <mergeCell ref="Q19:S19"/>
    <mergeCell ref="C20:F20"/>
    <mergeCell ref="N21:P21"/>
    <mergeCell ref="G22:M22"/>
    <mergeCell ref="L28:P28"/>
    <mergeCell ref="G21:M21"/>
    <mergeCell ref="Z21:AB21"/>
    <mergeCell ref="Q21:S21"/>
    <mergeCell ref="T21:V21"/>
    <mergeCell ref="N22:P22"/>
    <mergeCell ref="Z23:AB23"/>
    <mergeCell ref="AC22:AE22"/>
    <mergeCell ref="Z22:AB22"/>
    <mergeCell ref="Q22:S22"/>
    <mergeCell ref="W22:Y22"/>
    <mergeCell ref="T22:V22"/>
    <mergeCell ref="G20:M20"/>
    <mergeCell ref="W21:Y21"/>
    <mergeCell ref="Z20:AB20"/>
    <mergeCell ref="W20:Y20"/>
    <mergeCell ref="AC21:AE21"/>
    <mergeCell ref="C22:F22"/>
    <mergeCell ref="C21:F21"/>
    <mergeCell ref="Q23:S23"/>
    <mergeCell ref="R29:U29"/>
    <mergeCell ref="N23:P23"/>
    <mergeCell ref="Q29:Q30"/>
    <mergeCell ref="H29:K29"/>
    <mergeCell ref="G28:K28"/>
    <mergeCell ref="B28:F30"/>
    <mergeCell ref="G29:G30"/>
    <mergeCell ref="W23:Y23"/>
    <mergeCell ref="W29:Z29"/>
    <mergeCell ref="V28:Z28"/>
    <mergeCell ref="B34:F34"/>
    <mergeCell ref="B32:F32"/>
    <mergeCell ref="B35:F35"/>
    <mergeCell ref="B33:F33"/>
    <mergeCell ref="T23:V23"/>
    <mergeCell ref="A23:M23"/>
    <mergeCell ref="B37:F37"/>
    <mergeCell ref="B53:B55"/>
    <mergeCell ref="C53:D55"/>
    <mergeCell ref="A28:A30"/>
    <mergeCell ref="B36:F36"/>
    <mergeCell ref="Q28:U28"/>
    <mergeCell ref="B44:F44"/>
    <mergeCell ref="L29:L30"/>
    <mergeCell ref="E57:F57"/>
    <mergeCell ref="E53:F55"/>
    <mergeCell ref="E56:F56"/>
    <mergeCell ref="G57:H57"/>
    <mergeCell ref="B43:F43"/>
    <mergeCell ref="B40:F40"/>
    <mergeCell ref="B42:F42"/>
    <mergeCell ref="I57:J57"/>
    <mergeCell ref="B38:F38"/>
    <mergeCell ref="Z53:AE55"/>
    <mergeCell ref="U57:Y57"/>
    <mergeCell ref="U56:Y56"/>
    <mergeCell ref="U53:Y55"/>
    <mergeCell ref="Z56:AE56"/>
    <mergeCell ref="C56:D56"/>
    <mergeCell ref="B45:F45"/>
    <mergeCell ref="B46:F46"/>
    <mergeCell ref="A50:F50"/>
    <mergeCell ref="A53:A55"/>
    <mergeCell ref="B47:F47"/>
    <mergeCell ref="B48:F48"/>
    <mergeCell ref="A49:F49"/>
    <mergeCell ref="C57:D57"/>
    <mergeCell ref="K53:T53"/>
    <mergeCell ref="Q55:R55"/>
    <mergeCell ref="M54:N55"/>
    <mergeCell ref="O54:T54"/>
    <mergeCell ref="K54:L55"/>
    <mergeCell ref="I53:J55"/>
    <mergeCell ref="I56:J56"/>
    <mergeCell ref="S55:T55"/>
    <mergeCell ref="G56:H56"/>
    <mergeCell ref="O55:P55"/>
    <mergeCell ref="G53:H55"/>
    <mergeCell ref="K56:L56"/>
    <mergeCell ref="O58:P58"/>
    <mergeCell ref="Q58:R58"/>
    <mergeCell ref="O56:P56"/>
    <mergeCell ref="Q56:R56"/>
    <mergeCell ref="S56:T56"/>
    <mergeCell ref="M57:N57"/>
    <mergeCell ref="K57:L57"/>
    <mergeCell ref="M56:N56"/>
    <mergeCell ref="K58:L58"/>
    <mergeCell ref="Z57:AE57"/>
    <mergeCell ref="U58:Y58"/>
    <mergeCell ref="S57:T57"/>
    <mergeCell ref="O57:P57"/>
    <mergeCell ref="Q57:R57"/>
    <mergeCell ref="M58:N58"/>
    <mergeCell ref="Z58:AE58"/>
    <mergeCell ref="S58:T58"/>
    <mergeCell ref="C58:D58"/>
    <mergeCell ref="E58:F58"/>
    <mergeCell ref="G58:H58"/>
    <mergeCell ref="O60:P60"/>
    <mergeCell ref="G60:H60"/>
    <mergeCell ref="O59:P59"/>
    <mergeCell ref="C59:D59"/>
    <mergeCell ref="M59:N59"/>
    <mergeCell ref="E59:F59"/>
    <mergeCell ref="G59:H59"/>
    <mergeCell ref="I59:J59"/>
    <mergeCell ref="I58:J58"/>
    <mergeCell ref="V64:Z64"/>
    <mergeCell ref="Z60:AE60"/>
    <mergeCell ref="U60:Y60"/>
    <mergeCell ref="V63:Z63"/>
    <mergeCell ref="S60:T60"/>
    <mergeCell ref="M60:N60"/>
    <mergeCell ref="K59:L59"/>
    <mergeCell ref="Q59:R59"/>
    <mergeCell ref="Q60:R60"/>
    <mergeCell ref="S59:T59"/>
    <mergeCell ref="Z59:AE59"/>
    <mergeCell ref="U59:Y59"/>
    <mergeCell ref="B63:F63"/>
    <mergeCell ref="L63:P63"/>
    <mergeCell ref="I60:J60"/>
    <mergeCell ref="A60:D60"/>
    <mergeCell ref="E60:F60"/>
    <mergeCell ref="K60:L60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>&amp;C&amp;"Times New Roman,обычный"&amp;14 14&amp;R&amp;"Times New Roman,обычный"&amp;14Продовження додатка 1Таблиця 6</oddHeader>
  </headerFooter>
  <ignoredErrors>
    <ignoredError sqref="N11 E60:F60 Q23 T23 W23 S11:Y11" formulaRange="1"/>
    <ignoredError sqref="W50:Z50 AA7:AB7 H50:K50 M50:P50 R50:U50 AB50:AE50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Лист1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2020-12-02T11:43:20Z</cp:lastPrinted>
  <dcterms:created xsi:type="dcterms:W3CDTF">2003-03-13T16:00:22Z</dcterms:created>
  <dcterms:modified xsi:type="dcterms:W3CDTF">2020-12-04T06:16:28Z</dcterms:modified>
</cp:coreProperties>
</file>