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835" activeTab="0"/>
  </bookViews>
  <sheets>
    <sheet name="звіт з 01.01.2020" sheetId="1" r:id="rId1"/>
  </sheets>
  <definedNames>
    <definedName name="_xlnm.Print_Area" localSheetId="0">'звіт з 01.01.2020'!$A$1:$M$108</definedName>
  </definedNames>
  <calcPr fullCalcOnLoad="1"/>
</workbook>
</file>

<file path=xl/sharedStrings.xml><?xml version="1.0" encoding="utf-8"?>
<sst xmlns="http://schemas.openxmlformats.org/spreadsheetml/2006/main" count="222" uniqueCount="107">
  <si>
    <t>1.</t>
  </si>
  <si>
    <t>(КТПКВК МБ)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</si>
  <si>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</si>
  <si>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</si>
  <si>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</si>
  <si>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</si>
  <si>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</si>
  <si>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</si>
  <si>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</si>
  <si>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</si>
  <si>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</si>
  <si>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</si>
  <si>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</si>
  <si>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</si>
  <si>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</si>
  <si>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</si>
  <si>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</si>
  <si>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</si>
  <si>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</si>
  <si>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</si>
  <si>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</si>
  <si>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</si>
  <si>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</si>
  <si>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</si>
  <si>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</si>
  <si>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</si>
  <si>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</si>
  <si>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</si>
  <si>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</si>
  <si>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</si>
  <si>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</si>
  <si>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</si>
  <si>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</si>
  <si>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</si>
  <si>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</si>
  <si>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</si>
  <si>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</si>
  <si>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</si>
  <si>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</si>
  <si>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</si>
  <si>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</si>
  <si>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</si>
  <si>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 xml:space="preserve">Відділ з питань фізичної культури та спорту Ніжинської міської ради  </t>
  </si>
  <si>
    <t>Провадження фізкультурно-оздоровчої та спортивної діяльності населення за місцем проживанням та в місцях масового відпочинку</t>
  </si>
  <si>
    <t>Створення умов для залучення широких верств населення до занять фізичною культурою</t>
  </si>
  <si>
    <t>Забезпечення функціонування центрів `Спорт для всіх"</t>
  </si>
  <si>
    <t>Організація фізкультурно-оздоровчої діяльності, проведення масових фізкультурно-оздоровчих і спортивних заходів</t>
  </si>
  <si>
    <t>Забезпечення діяльності місцевих центрів фізичного здоров’я "Спорт для всіх"</t>
  </si>
  <si>
    <t>Погашення кредиторської заборгованості минулих періодів</t>
  </si>
  <si>
    <t>Затрат</t>
  </si>
  <si>
    <t>кількість місцевих ЦФЗН `Спорт для всіх`, од.</t>
  </si>
  <si>
    <t>кількість штатних працівників ЦФЗН `Спорт для всіх`</t>
  </si>
  <si>
    <t>кількість фізкультурно-масових заходів (у розрізі їх видів), що проводяться ЦФЗН `Спорт для всіх`, од.</t>
  </si>
  <si>
    <t>кількість фізкультурно-масових заходів (у розрізі їх видів), що проводяться ЦФЗН `Спорт для всіх`, в т.ч. регіональні</t>
  </si>
  <si>
    <t>теніс</t>
  </si>
  <si>
    <t>настільний теніс</t>
  </si>
  <si>
    <t>піонербол</t>
  </si>
  <si>
    <t>волейбол</t>
  </si>
  <si>
    <t>футбол</t>
  </si>
  <si>
    <t>од.</t>
  </si>
  <si>
    <t>грн.</t>
  </si>
  <si>
    <t>мережа</t>
  </si>
  <si>
    <t>Штатний розпис</t>
  </si>
  <si>
    <t>План заходів</t>
  </si>
  <si>
    <t>кошторис</t>
  </si>
  <si>
    <t>кількість людино-днів проведення фізкультурно-масових заходів (у розрізі їх видів), що проводяться ЦФЗН `Спорт для всіх`, людино-день.</t>
  </si>
  <si>
    <t>кількість обладнання</t>
  </si>
  <si>
    <t>Звіти з проведення заходів</t>
  </si>
  <si>
    <t>людино-день</t>
  </si>
  <si>
    <t>потреба</t>
  </si>
  <si>
    <t>середні витрати на утримання одного ЦФЗН `Спорт для всіх`, грн</t>
  </si>
  <si>
    <t>середньомісячна заробітна плата одного штатного працівника ЦФЗН `Спорт для всіх`, грн.</t>
  </si>
  <si>
    <t>середні витрати на проведення одного фізкультурно-масового заходу (у розрізі їх видів), що проводяться ЦФЗН `Спорт для всіх`, грн.</t>
  </si>
  <si>
    <t>середні витрати на один людино-день проведення фізкультурно-масових заходів (у розрізі їх видів), що проводяться ЦФЗН `Спорт для всіх`, грн.</t>
  </si>
  <si>
    <t>середні витрати на закупівлю обладнання</t>
  </si>
  <si>
    <t xml:space="preserve">План асигнувань на відповідні заходи/ кількість фізкультурно-масових заходів </t>
  </si>
  <si>
    <t>План асигнувань на відповідні заходи /  кількість людино-днів проведення фізкультурно-масових заході</t>
  </si>
  <si>
    <t>динаміка кількості фізкультурно-масових заходів (у розрізі їх видів), проведених серед населення ЦФЗН `Спорт для всіх`, порівняно з минулим роком, %</t>
  </si>
  <si>
    <t>динаміка кількості населення регіону (адміністративно-територіальних одиниць), охопленого фізкультурно-масовими заходами ЦФЗН `Спорт для всіх`, порівняно з минулим роком,%</t>
  </si>
  <si>
    <t>відсотки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</si>
  <si>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</si>
  <si>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Придбання предметів та обладнання довгострокового користування</t>
  </si>
  <si>
    <t>Заробітна плата з кошторису / кількість штатних працівників ЦФЗН `Спорт для всіх`/  12 міс</t>
  </si>
  <si>
    <t xml:space="preserve">Начальник відділу з питань фізичної 
культури та спорту                                                        
</t>
  </si>
  <si>
    <t xml:space="preserve">Головний бухгалтер                                                      </t>
  </si>
  <si>
    <t>П.В. Глушко</t>
  </si>
  <si>
    <t>Л.Б. Корнієнко</t>
  </si>
  <si>
    <t>відсоток придбання обладнання, предметів довгострокового використання</t>
  </si>
  <si>
    <t>Спостерігається незначне відхилення по різним показникам, що пояснене вище.</t>
  </si>
  <si>
    <t>В цілому бюджетна програма виконана повністю.</t>
  </si>
  <si>
    <t>Міська програма з забезпечення пожежної безпеки м. Ніжина на 2020 рік</t>
  </si>
  <si>
    <t>Програма реалізації громадського бюджету (бюджету участі) міста Ніжина на 2017-2021 роки</t>
  </si>
  <si>
    <t>Пояснення щодо причин відхилення обсягів касових видатків : зеконмлено кошти під час проведення спрощеної закупівлі та відкритих торгів.</t>
  </si>
  <si>
    <t>Спортивна естафета</t>
  </si>
  <si>
    <t xml:space="preserve">(План (звіт) 2020р./ звіт 2019р.)*100 -100 
План 2020 - 12, звіт 2020 - 12, звіт 2019 - 33
12/33*100-100=-63,64
</t>
  </si>
  <si>
    <t xml:space="preserve">(План (звіт) 2020р./ звіт 2019р.)*100 -100 
План 2020 - 302, звіт 2020  -302, звіт 2019 - 1303
(302/1303*100-100)=-76,8
(302/1303)*100-100=-76,8
</t>
  </si>
  <si>
    <t>розрахунок (касові видатки 588870 на звітній період/плановий обсяг видатків (629752)*100</t>
  </si>
  <si>
    <t>0810</t>
  </si>
  <si>
    <t>видатки на закупівлю обладнання, предметів довгострокового використання</t>
  </si>
  <si>
    <t>Відхилення в кількості запланованого придбання обладнання і фактично придбаного у зв'язку зі зміною потреби в закупівлі саме запланованого обладнання (терморегулятор для обігріву)</t>
  </si>
  <si>
    <t>розрахунок (588870 видатки спеціального фонду /кількість обладнання 16</t>
  </si>
  <si>
    <t>Відхилення середніх витрат на закупівлю обладнання -239,86 грн. в зв'язку з нижчою ціною закупівлі та зекономлено кошти по СФ в сумі 40 882 грн. Зільшення розміру середньої заробітної плати пов’язано з меншою кількістю фактично зайнятих працівників та за рахунок зекономлених коштів і за сумлінне виконання своїх обов'язків був збільшений відсоток премії. , по спеціальному фонду - фахівець зі спортивно- масової роботи працювала до серпня місяця , 0,25 шт. од. , далі працювала тільки прибиральниця на 0,25 шт. од.</t>
  </si>
  <si>
    <t xml:space="preserve">Закупівля обладнання, предметів довгострокового використання </t>
  </si>
  <si>
    <t>кошторисні призначення на зазначенні ціліі/кількість місцевих ЦФЗН</t>
  </si>
  <si>
    <r>
      <t>про виконання паспорта бюджетної програми місцевого бюджету за</t>
    </r>
    <r>
      <rPr>
        <b/>
        <u val="single"/>
        <sz val="12"/>
        <rFont val="Times New Roman"/>
        <family val="1"/>
      </rPr>
      <t xml:space="preserve"> 2020</t>
    </r>
    <r>
      <rPr>
        <b/>
        <sz val="12"/>
        <rFont val="Times New Roman"/>
        <family val="1"/>
      </rPr>
      <t xml:space="preserve"> рік</t>
    </r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</si>
  <si>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: Відхилення по загальному фонду в сумі 14 678,50 грн. склалося  внаслідок залишку плану, по спеціальному - план не уточнювався з метою накопичення вільного залишку по власних джерелах надходжень (оренда , платні послуги) для подальшого його використання на утримання та зміцнення матеріальної бази спорткомплексу по вул. Прилуцька, 156.</t>
  </si>
  <si>
    <t>Відхилення по кількості штатних працівників -3,5 од. склалася по причині незайнятості штату в повному обсязі. Є вакнансії : по загальному фонду -головного фахівця зі спортивно -масової роботи - 0,75од., водія 1 од.,електрика - 0,5 од.,робітника - 0,25 од. , по спеціальному фонду -головного фахівця зі спортивно -масової роботи - 0,25од. , робітника 0,75 од. По спеціальному фонду відхилення складає  40882 грн. (залишок не використаних коштів на придбання  тепловентиляторів для обігріву в сумі 26 000 грн. , 14 882 грн. кошти зекономлено внаслідок проведення спрощеної закупівлі, відкритих торгів.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</si>
</sst>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28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20" borderId="6" applyNumberFormat="0" applyAlignment="0" applyProtection="0"/>
    <xf numFmtId="0" fontId="13" fillId="0" borderId="0" applyNumberFormat="0" applyFill="0" applyBorder="0" applyAlignment="0" applyProtection="0"/>
    <xf numFmtId="0" fontId="14" fillId="21" borderId="1" applyNumberFormat="0" applyAlignment="0" applyProtection="0"/>
    <xf numFmtId="0" fontId="15" fillId="0" borderId="7" applyNumberFormat="0" applyFill="0" applyAlignment="0" applyProtection="0"/>
    <xf numFmtId="0" fontId="16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7" fillId="21" borderId="9" applyNumberFormat="0" applyAlignment="0" applyProtection="0"/>
    <xf numFmtId="0" fontId="18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top"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left" vertical="top" wrapText="1"/>
    </xf>
    <xf numFmtId="0" fontId="23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vertical="center" wrapText="1"/>
    </xf>
    <xf numFmtId="0" fontId="23" fillId="0" borderId="14" xfId="0" applyFont="1" applyFill="1" applyBorder="1" applyAlignment="1">
      <alignment/>
    </xf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49" fontId="25" fillId="0" borderId="0" xfId="0" applyNumberFormat="1" applyFont="1" applyFill="1" applyAlignment="1">
      <alignment horizontal="right"/>
    </xf>
    <xf numFmtId="0" fontId="23" fillId="0" borderId="14" xfId="0" applyFont="1" applyFill="1" applyBorder="1" applyAlignment="1">
      <alignment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top"/>
    </xf>
    <xf numFmtId="0" fontId="21" fillId="0" borderId="0" xfId="0" applyFont="1" applyFill="1" applyAlignment="1">
      <alignment horizontal="left" vertical="center" wrapText="1"/>
    </xf>
    <xf numFmtId="0" fontId="23" fillId="0" borderId="14" xfId="0" applyFont="1" applyFill="1" applyBorder="1" applyAlignment="1">
      <alignment horizontal="center"/>
    </xf>
    <xf numFmtId="0" fontId="21" fillId="0" borderId="0" xfId="0" applyFont="1" applyFill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9"/>
  <sheetViews>
    <sheetView tabSelected="1" zoomScalePageLayoutView="0" workbookViewId="0" topLeftCell="A1">
      <selection activeCell="A5" sqref="A5:M5"/>
    </sheetView>
  </sheetViews>
  <sheetFormatPr defaultColWidth="9.140625" defaultRowHeight="15"/>
  <cols>
    <col min="1" max="1" width="4.421875" style="19" customWidth="1"/>
    <col min="2" max="2" width="21.00390625" style="19" customWidth="1"/>
    <col min="3" max="3" width="10.28125" style="19" customWidth="1"/>
    <col min="4" max="4" width="13.00390625" style="19" customWidth="1"/>
    <col min="5" max="5" width="14.00390625" style="19" customWidth="1"/>
    <col min="6" max="6" width="13.00390625" style="19" customWidth="1"/>
    <col min="7" max="7" width="14.140625" style="19" customWidth="1"/>
    <col min="8" max="8" width="13.7109375" style="19" customWidth="1"/>
    <col min="9" max="9" width="13.00390625" style="19" customWidth="1"/>
    <col min="10" max="10" width="14.00390625" style="19" customWidth="1"/>
    <col min="11" max="13" width="13.00390625" style="19" customWidth="1"/>
    <col min="14" max="16384" width="9.140625" style="19" customWidth="1"/>
  </cols>
  <sheetData>
    <row r="1" spans="1:13" ht="15.75" customHeight="1">
      <c r="A1" s="17"/>
      <c r="B1" s="17"/>
      <c r="C1" s="17"/>
      <c r="D1" s="17"/>
      <c r="E1" s="17"/>
      <c r="F1" s="17"/>
      <c r="G1" s="17"/>
      <c r="H1" s="17"/>
      <c r="I1" s="17"/>
      <c r="J1" s="18" t="s">
        <v>41</v>
      </c>
      <c r="K1" s="18"/>
      <c r="L1" s="18"/>
      <c r="M1" s="18"/>
    </row>
    <row r="2" spans="1:13" ht="15.75">
      <c r="A2" s="17"/>
      <c r="B2" s="17"/>
      <c r="C2" s="17"/>
      <c r="D2" s="17"/>
      <c r="E2" s="17"/>
      <c r="F2" s="17"/>
      <c r="G2" s="17"/>
      <c r="H2" s="17"/>
      <c r="I2" s="17"/>
      <c r="J2" s="18"/>
      <c r="K2" s="18"/>
      <c r="L2" s="18"/>
      <c r="M2" s="18"/>
    </row>
    <row r="3" spans="1:13" ht="15.75">
      <c r="A3" s="17"/>
      <c r="B3" s="17"/>
      <c r="C3" s="17"/>
      <c r="D3" s="17"/>
      <c r="E3" s="17"/>
      <c r="F3" s="17"/>
      <c r="G3" s="17"/>
      <c r="H3" s="17"/>
      <c r="I3" s="17"/>
      <c r="J3" s="18"/>
      <c r="K3" s="18"/>
      <c r="L3" s="18"/>
      <c r="M3" s="18"/>
    </row>
    <row r="4" spans="1:13" ht="15.75">
      <c r="A4" s="17"/>
      <c r="B4" s="17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</row>
    <row r="5" spans="1:13" ht="15.75">
      <c r="A5" s="20" t="s">
        <v>16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5.75">
      <c r="A6" s="13" t="s">
        <v>104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8.75">
      <c r="A7" s="21" t="s">
        <v>0</v>
      </c>
      <c r="B7" s="22">
        <v>1100000</v>
      </c>
      <c r="C7" s="23"/>
      <c r="D7" s="17"/>
      <c r="E7" s="24" t="s">
        <v>42</v>
      </c>
      <c r="F7" s="24"/>
      <c r="G7" s="24"/>
      <c r="H7" s="24"/>
      <c r="I7" s="24"/>
      <c r="J7" s="24"/>
      <c r="K7" s="24"/>
      <c r="L7" s="24"/>
      <c r="M7" s="24"/>
    </row>
    <row r="8" spans="1:13" ht="15" customHeight="1">
      <c r="A8" s="21"/>
      <c r="B8" s="25" t="s">
        <v>24</v>
      </c>
      <c r="C8" s="23"/>
      <c r="D8" s="17"/>
      <c r="E8" s="26" t="s">
        <v>14</v>
      </c>
      <c r="F8" s="26"/>
      <c r="G8" s="26"/>
      <c r="H8" s="26"/>
      <c r="I8" s="26"/>
      <c r="J8" s="26"/>
      <c r="K8" s="26"/>
      <c r="L8" s="26"/>
      <c r="M8" s="26"/>
    </row>
    <row r="9" spans="1:13" ht="18.75">
      <c r="A9" s="21" t="s">
        <v>2</v>
      </c>
      <c r="B9" s="22">
        <v>1110000</v>
      </c>
      <c r="C9" s="23"/>
      <c r="D9" s="17"/>
      <c r="E9" s="24" t="s">
        <v>42</v>
      </c>
      <c r="F9" s="24"/>
      <c r="G9" s="24"/>
      <c r="H9" s="24"/>
      <c r="I9" s="24"/>
      <c r="J9" s="24"/>
      <c r="K9" s="24"/>
      <c r="L9" s="24"/>
      <c r="M9" s="24"/>
    </row>
    <row r="10" spans="1:13" ht="15" customHeight="1">
      <c r="A10" s="21"/>
      <c r="B10" s="25" t="s">
        <v>24</v>
      </c>
      <c r="C10" s="23"/>
      <c r="D10" s="17"/>
      <c r="E10" s="27" t="s">
        <v>13</v>
      </c>
      <c r="F10" s="27"/>
      <c r="G10" s="27"/>
      <c r="H10" s="27"/>
      <c r="I10" s="27"/>
      <c r="J10" s="27"/>
      <c r="K10" s="27"/>
      <c r="L10" s="27"/>
      <c r="M10" s="27"/>
    </row>
    <row r="11" spans="1:13" ht="32.25" customHeight="1">
      <c r="A11" s="21" t="s">
        <v>3</v>
      </c>
      <c r="B11" s="22">
        <v>1115061</v>
      </c>
      <c r="C11" s="28" t="s">
        <v>97</v>
      </c>
      <c r="D11" s="17"/>
      <c r="E11" s="29" t="s">
        <v>80</v>
      </c>
      <c r="F11" s="29"/>
      <c r="G11" s="29"/>
      <c r="H11" s="29"/>
      <c r="I11" s="29"/>
      <c r="J11" s="29"/>
      <c r="K11" s="29"/>
      <c r="L11" s="29"/>
      <c r="M11" s="29"/>
    </row>
    <row r="12" spans="1:13" ht="15" customHeight="1">
      <c r="A12" s="21"/>
      <c r="B12" s="30" t="s">
        <v>1</v>
      </c>
      <c r="C12" s="30" t="s">
        <v>4</v>
      </c>
      <c r="D12" s="17"/>
      <c r="E12" s="26" t="s">
        <v>15</v>
      </c>
      <c r="F12" s="26"/>
      <c r="G12" s="26"/>
      <c r="H12" s="26"/>
      <c r="I12" s="26"/>
      <c r="J12" s="26"/>
      <c r="K12" s="26"/>
      <c r="L12" s="26"/>
      <c r="M12" s="26"/>
    </row>
    <row r="13" spans="1:13" ht="19.5" customHeight="1">
      <c r="A13" s="31" t="s">
        <v>28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31.5">
      <c r="A14" s="32" t="s">
        <v>23</v>
      </c>
      <c r="B14" s="33" t="s">
        <v>25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5.75">
      <c r="A15" s="32">
        <v>1</v>
      </c>
      <c r="B15" s="34" t="s">
        <v>43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3" ht="15.75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5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5.75">
      <c r="A18" s="37" t="s">
        <v>29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8" customHeight="1">
      <c r="A19" s="38" t="s">
        <v>44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17"/>
      <c r="M19" s="17"/>
    </row>
    <row r="20" spans="1:13" ht="15.75">
      <c r="A20" s="37" t="s">
        <v>30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32.25" customHeight="1">
      <c r="A21" s="32" t="s">
        <v>23</v>
      </c>
      <c r="B21" s="33" t="s">
        <v>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5.75">
      <c r="A22" s="32">
        <v>1</v>
      </c>
      <c r="B22" s="39" t="s">
        <v>46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5.75">
      <c r="A23" s="32">
        <v>2</v>
      </c>
      <c r="B23" s="39" t="s">
        <v>45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45" customHeight="1">
      <c r="A24" s="32">
        <v>3</v>
      </c>
      <c r="B24" s="39" t="s">
        <v>102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5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5.75">
      <c r="A26" s="37" t="s">
        <v>31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5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3" t="s">
        <v>26</v>
      </c>
    </row>
    <row r="28" spans="1:26" ht="30" customHeight="1">
      <c r="A28" s="33" t="s">
        <v>23</v>
      </c>
      <c r="B28" s="33" t="s">
        <v>32</v>
      </c>
      <c r="C28" s="33"/>
      <c r="D28" s="33"/>
      <c r="E28" s="33" t="s">
        <v>17</v>
      </c>
      <c r="F28" s="33"/>
      <c r="G28" s="33"/>
      <c r="H28" s="33" t="s">
        <v>33</v>
      </c>
      <c r="I28" s="33"/>
      <c r="J28" s="33"/>
      <c r="K28" s="33" t="s">
        <v>18</v>
      </c>
      <c r="L28" s="33"/>
      <c r="M28" s="33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33" customHeight="1">
      <c r="A29" s="33"/>
      <c r="B29" s="33"/>
      <c r="C29" s="33"/>
      <c r="D29" s="33"/>
      <c r="E29" s="32" t="s">
        <v>19</v>
      </c>
      <c r="F29" s="32" t="s">
        <v>20</v>
      </c>
      <c r="G29" s="32" t="s">
        <v>21</v>
      </c>
      <c r="H29" s="32" t="s">
        <v>19</v>
      </c>
      <c r="I29" s="32" t="s">
        <v>20</v>
      </c>
      <c r="J29" s="32" t="s">
        <v>21</v>
      </c>
      <c r="K29" s="32" t="s">
        <v>19</v>
      </c>
      <c r="L29" s="32" t="s">
        <v>20</v>
      </c>
      <c r="M29" s="32" t="s">
        <v>21</v>
      </c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5.75">
      <c r="A30" s="32">
        <v>1</v>
      </c>
      <c r="B30" s="33">
        <v>2</v>
      </c>
      <c r="C30" s="33"/>
      <c r="D30" s="33"/>
      <c r="E30" s="32">
        <v>3</v>
      </c>
      <c r="F30" s="32">
        <v>4</v>
      </c>
      <c r="G30" s="32">
        <v>5</v>
      </c>
      <c r="H30" s="32">
        <v>6</v>
      </c>
      <c r="I30" s="32">
        <v>7</v>
      </c>
      <c r="J30" s="32">
        <v>8</v>
      </c>
      <c r="K30" s="32">
        <v>9</v>
      </c>
      <c r="L30" s="32">
        <v>10</v>
      </c>
      <c r="M30" s="32">
        <v>11</v>
      </c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33" customHeight="1">
      <c r="A31" s="32">
        <v>1</v>
      </c>
      <c r="B31" s="42" t="s">
        <v>47</v>
      </c>
      <c r="C31" s="42"/>
      <c r="D31" s="42"/>
      <c r="E31" s="43">
        <v>2125472</v>
      </c>
      <c r="F31" s="7">
        <v>76300</v>
      </c>
      <c r="G31" s="7">
        <f>E31+F31</f>
        <v>2201772</v>
      </c>
      <c r="H31" s="44">
        <v>2110793.5</v>
      </c>
      <c r="I31" s="7">
        <v>38497.88</v>
      </c>
      <c r="J31" s="7">
        <f>H31+I31</f>
        <v>2149291.38</v>
      </c>
      <c r="K31" s="7">
        <f>H31-E31</f>
        <v>-14678.5</v>
      </c>
      <c r="L31" s="7">
        <f>I31-F31</f>
        <v>-37802.12</v>
      </c>
      <c r="M31" s="7">
        <f aca="true" t="shared" si="0" ref="L31:M35">J31-G31</f>
        <v>-52480.62000000011</v>
      </c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28.5" customHeight="1">
      <c r="A32" s="32">
        <v>2</v>
      </c>
      <c r="B32" s="42" t="s">
        <v>81</v>
      </c>
      <c r="C32" s="42"/>
      <c r="D32" s="42"/>
      <c r="E32" s="43"/>
      <c r="F32" s="7">
        <v>629752</v>
      </c>
      <c r="G32" s="7">
        <f>E32+F32</f>
        <v>629752</v>
      </c>
      <c r="H32" s="7"/>
      <c r="I32" s="7">
        <v>588870</v>
      </c>
      <c r="J32" s="7">
        <f>H32+I32</f>
        <v>588870</v>
      </c>
      <c r="K32" s="7">
        <f>H32-E32</f>
        <v>0</v>
      </c>
      <c r="L32" s="7">
        <f>I32-F32</f>
        <v>-40882</v>
      </c>
      <c r="M32" s="7">
        <f t="shared" si="0"/>
        <v>-40882</v>
      </c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40.5" customHeight="1">
      <c r="A33" s="32">
        <v>3</v>
      </c>
      <c r="B33" s="42" t="s">
        <v>46</v>
      </c>
      <c r="C33" s="42"/>
      <c r="D33" s="42"/>
      <c r="E33" s="7">
        <v>4905</v>
      </c>
      <c r="F33" s="7"/>
      <c r="G33" s="7">
        <f>E33+F33</f>
        <v>4905</v>
      </c>
      <c r="H33" s="7">
        <v>4905</v>
      </c>
      <c r="I33" s="7"/>
      <c r="J33" s="7">
        <f>H33+I33</f>
        <v>4905</v>
      </c>
      <c r="K33" s="7">
        <f>H33-E33</f>
        <v>0</v>
      </c>
      <c r="L33" s="7">
        <f t="shared" si="0"/>
        <v>0</v>
      </c>
      <c r="M33" s="7">
        <f t="shared" si="0"/>
        <v>0</v>
      </c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27" customHeight="1">
      <c r="A34" s="32">
        <v>4</v>
      </c>
      <c r="B34" s="42" t="s">
        <v>48</v>
      </c>
      <c r="C34" s="42"/>
      <c r="D34" s="42"/>
      <c r="E34" s="7"/>
      <c r="F34" s="7"/>
      <c r="G34" s="7">
        <f>E34+F34</f>
        <v>0</v>
      </c>
      <c r="H34" s="7"/>
      <c r="I34" s="7"/>
      <c r="J34" s="7">
        <f>H34+I34</f>
        <v>0</v>
      </c>
      <c r="K34" s="7">
        <f>H34-E34</f>
        <v>0</v>
      </c>
      <c r="L34" s="7">
        <f t="shared" si="0"/>
        <v>0</v>
      </c>
      <c r="M34" s="7">
        <f t="shared" si="0"/>
        <v>0</v>
      </c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5.75">
      <c r="A35" s="32"/>
      <c r="B35" s="33" t="s">
        <v>7</v>
      </c>
      <c r="C35" s="33"/>
      <c r="D35" s="33"/>
      <c r="E35" s="43">
        <f>SUM(E31:E34)</f>
        <v>2130377</v>
      </c>
      <c r="F35" s="43">
        <f>SUM(F31:F34)</f>
        <v>706052</v>
      </c>
      <c r="G35" s="7">
        <f>E35+F35</f>
        <v>2836429</v>
      </c>
      <c r="H35" s="43">
        <f>SUM(H31:H34)</f>
        <v>2115698.5</v>
      </c>
      <c r="I35" s="43">
        <f>SUM(I31:I34)</f>
        <v>627367.88</v>
      </c>
      <c r="J35" s="7">
        <f>H35+I35</f>
        <v>2743066.38</v>
      </c>
      <c r="K35" s="7">
        <f>H35-E35</f>
        <v>-14678.5</v>
      </c>
      <c r="L35" s="7">
        <f t="shared" si="0"/>
        <v>-78684.12</v>
      </c>
      <c r="M35" s="7">
        <f>J35-G35</f>
        <v>-93362.62000000011</v>
      </c>
      <c r="R35" s="41"/>
      <c r="S35" s="41"/>
      <c r="T35" s="41"/>
      <c r="U35" s="41"/>
      <c r="V35" s="41"/>
      <c r="W35" s="41"/>
      <c r="X35" s="41"/>
      <c r="Y35" s="41"/>
      <c r="Z35" s="41"/>
    </row>
    <row r="36" spans="1:13" ht="69" customHeight="1">
      <c r="A36" s="45" t="s">
        <v>105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ht="15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8.75" customHeight="1">
      <c r="A38" s="38" t="s">
        <v>34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15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23" t="s">
        <v>26</v>
      </c>
    </row>
    <row r="40" spans="1:13" ht="31.5" customHeight="1">
      <c r="A40" s="33" t="s">
        <v>5</v>
      </c>
      <c r="B40" s="33" t="s">
        <v>35</v>
      </c>
      <c r="C40" s="33"/>
      <c r="D40" s="33"/>
      <c r="E40" s="33" t="s">
        <v>17</v>
      </c>
      <c r="F40" s="33"/>
      <c r="G40" s="33"/>
      <c r="H40" s="33" t="s">
        <v>33</v>
      </c>
      <c r="I40" s="33"/>
      <c r="J40" s="33"/>
      <c r="K40" s="33" t="s">
        <v>18</v>
      </c>
      <c r="L40" s="33"/>
      <c r="M40" s="33"/>
    </row>
    <row r="41" spans="1:13" ht="33.75" customHeight="1">
      <c r="A41" s="33"/>
      <c r="B41" s="33"/>
      <c r="C41" s="33"/>
      <c r="D41" s="33"/>
      <c r="E41" s="32" t="s">
        <v>19</v>
      </c>
      <c r="F41" s="32" t="s">
        <v>20</v>
      </c>
      <c r="G41" s="32" t="s">
        <v>21</v>
      </c>
      <c r="H41" s="32" t="s">
        <v>19</v>
      </c>
      <c r="I41" s="32" t="s">
        <v>20</v>
      </c>
      <c r="J41" s="32" t="s">
        <v>21</v>
      </c>
      <c r="K41" s="32" t="s">
        <v>19</v>
      </c>
      <c r="L41" s="32" t="s">
        <v>20</v>
      </c>
      <c r="M41" s="32" t="s">
        <v>21</v>
      </c>
    </row>
    <row r="42" spans="1:13" ht="15.75">
      <c r="A42" s="32">
        <v>1</v>
      </c>
      <c r="B42" s="33">
        <v>2</v>
      </c>
      <c r="C42" s="33"/>
      <c r="D42" s="33"/>
      <c r="E42" s="32">
        <v>3</v>
      </c>
      <c r="F42" s="32">
        <v>4</v>
      </c>
      <c r="G42" s="32">
        <v>5</v>
      </c>
      <c r="H42" s="32">
        <v>6</v>
      </c>
      <c r="I42" s="32">
        <v>7</v>
      </c>
      <c r="J42" s="32">
        <v>8</v>
      </c>
      <c r="K42" s="32">
        <v>9</v>
      </c>
      <c r="L42" s="32">
        <v>10</v>
      </c>
      <c r="M42" s="32">
        <v>11</v>
      </c>
    </row>
    <row r="43" spans="1:13" ht="29.25" customHeight="1">
      <c r="A43" s="32"/>
      <c r="B43" s="47" t="s">
        <v>90</v>
      </c>
      <c r="C43" s="48"/>
      <c r="D43" s="49"/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25.5" customHeight="1">
      <c r="A44" s="32"/>
      <c r="B44" s="47" t="s">
        <v>91</v>
      </c>
      <c r="C44" s="48"/>
      <c r="D44" s="49"/>
      <c r="E44" s="32">
        <v>10000</v>
      </c>
      <c r="F44" s="32">
        <v>336990</v>
      </c>
      <c r="G44" s="32">
        <f>E44+F44</f>
        <v>346990</v>
      </c>
      <c r="H44" s="50">
        <v>10000</v>
      </c>
      <c r="I44" s="51">
        <v>322108</v>
      </c>
      <c r="J44" s="50">
        <f>H44+I44</f>
        <v>332108</v>
      </c>
      <c r="K44" s="50">
        <f>H44-E44</f>
        <v>0</v>
      </c>
      <c r="L44" s="50">
        <f>I44-F44</f>
        <v>-14882</v>
      </c>
      <c r="M44" s="50">
        <f>J44-G44</f>
        <v>-14882</v>
      </c>
    </row>
    <row r="45" spans="1:13" ht="15.75">
      <c r="A45" s="17" t="s">
        <v>92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5.75">
      <c r="A46" s="37" t="s">
        <v>36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5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29.25" customHeight="1">
      <c r="A48" s="33" t="s">
        <v>5</v>
      </c>
      <c r="B48" s="33" t="s">
        <v>22</v>
      </c>
      <c r="C48" s="33" t="s">
        <v>8</v>
      </c>
      <c r="D48" s="33" t="s">
        <v>9</v>
      </c>
      <c r="E48" s="33" t="s">
        <v>17</v>
      </c>
      <c r="F48" s="33"/>
      <c r="G48" s="33"/>
      <c r="H48" s="33" t="s">
        <v>37</v>
      </c>
      <c r="I48" s="33"/>
      <c r="J48" s="33"/>
      <c r="K48" s="33" t="s">
        <v>18</v>
      </c>
      <c r="L48" s="33"/>
      <c r="M48" s="33"/>
    </row>
    <row r="49" spans="1:13" ht="30.75" customHeight="1">
      <c r="A49" s="33"/>
      <c r="B49" s="33"/>
      <c r="C49" s="33"/>
      <c r="D49" s="33"/>
      <c r="E49" s="32" t="s">
        <v>19</v>
      </c>
      <c r="F49" s="32" t="s">
        <v>20</v>
      </c>
      <c r="G49" s="32" t="s">
        <v>21</v>
      </c>
      <c r="H49" s="32" t="s">
        <v>19</v>
      </c>
      <c r="I49" s="32" t="s">
        <v>20</v>
      </c>
      <c r="J49" s="32" t="s">
        <v>21</v>
      </c>
      <c r="K49" s="32" t="s">
        <v>19</v>
      </c>
      <c r="L49" s="32" t="s">
        <v>20</v>
      </c>
      <c r="M49" s="32" t="s">
        <v>21</v>
      </c>
    </row>
    <row r="50" spans="1:13" ht="15.75">
      <c r="A50" s="32">
        <v>1</v>
      </c>
      <c r="B50" s="32">
        <v>2</v>
      </c>
      <c r="C50" s="32">
        <v>3</v>
      </c>
      <c r="D50" s="32">
        <v>4</v>
      </c>
      <c r="E50" s="32">
        <v>5</v>
      </c>
      <c r="F50" s="32">
        <v>6</v>
      </c>
      <c r="G50" s="32">
        <v>7</v>
      </c>
      <c r="H50" s="32">
        <v>8</v>
      </c>
      <c r="I50" s="32">
        <v>9</v>
      </c>
      <c r="J50" s="32">
        <v>10</v>
      </c>
      <c r="K50" s="32">
        <v>11</v>
      </c>
      <c r="L50" s="32">
        <v>12</v>
      </c>
      <c r="M50" s="32">
        <v>13</v>
      </c>
    </row>
    <row r="51" spans="1:20" ht="15.75">
      <c r="A51" s="32">
        <v>1</v>
      </c>
      <c r="B51" s="1" t="s">
        <v>49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</row>
    <row r="52" spans="1:20" ht="23.25" customHeight="1">
      <c r="A52" s="12"/>
      <c r="B52" s="8" t="s">
        <v>50</v>
      </c>
      <c r="C52" s="9" t="s">
        <v>59</v>
      </c>
      <c r="D52" s="9" t="s">
        <v>61</v>
      </c>
      <c r="E52" s="9">
        <v>1</v>
      </c>
      <c r="F52" s="9"/>
      <c r="G52" s="9">
        <v>1</v>
      </c>
      <c r="H52" s="9">
        <v>1</v>
      </c>
      <c r="I52" s="9"/>
      <c r="J52" s="9">
        <v>1</v>
      </c>
      <c r="K52" s="9">
        <v>0</v>
      </c>
      <c r="L52" s="9"/>
      <c r="M52" s="9">
        <v>0</v>
      </c>
      <c r="N52" s="52"/>
      <c r="O52" s="52"/>
      <c r="P52" s="52"/>
      <c r="Q52" s="52"/>
      <c r="R52" s="52"/>
      <c r="S52" s="52"/>
      <c r="T52" s="52"/>
    </row>
    <row r="53" spans="1:20" ht="36.75" customHeight="1">
      <c r="A53" s="12"/>
      <c r="B53" s="8" t="s">
        <v>51</v>
      </c>
      <c r="C53" s="9" t="s">
        <v>59</v>
      </c>
      <c r="D53" s="9" t="s">
        <v>62</v>
      </c>
      <c r="E53" s="9">
        <v>15.75</v>
      </c>
      <c r="F53" s="9">
        <v>1.25</v>
      </c>
      <c r="G53" s="9">
        <f>E53+F53</f>
        <v>17</v>
      </c>
      <c r="H53" s="9">
        <v>13.25</v>
      </c>
      <c r="I53" s="9">
        <v>0.25</v>
      </c>
      <c r="J53" s="9">
        <f>H53+I53</f>
        <v>13.5</v>
      </c>
      <c r="K53" s="9">
        <f>H53-E53</f>
        <v>-2.5</v>
      </c>
      <c r="L53" s="9">
        <f>I53-F53</f>
        <v>-1</v>
      </c>
      <c r="M53" s="9">
        <f>K53+L53</f>
        <v>-3.5</v>
      </c>
      <c r="N53" s="52"/>
      <c r="O53" s="52"/>
      <c r="P53" s="52"/>
      <c r="Q53" s="52"/>
      <c r="R53" s="52"/>
      <c r="S53" s="52"/>
      <c r="T53" s="52"/>
    </row>
    <row r="54" spans="1:20" ht="51" customHeight="1">
      <c r="A54" s="12"/>
      <c r="B54" s="8" t="s">
        <v>52</v>
      </c>
      <c r="C54" s="9" t="s">
        <v>59</v>
      </c>
      <c r="D54" s="9" t="s">
        <v>63</v>
      </c>
      <c r="E54" s="9">
        <v>12</v>
      </c>
      <c r="F54" s="9"/>
      <c r="G54" s="9">
        <f aca="true" t="shared" si="1" ref="G54:G62">E54+F54</f>
        <v>12</v>
      </c>
      <c r="H54" s="9">
        <v>12</v>
      </c>
      <c r="I54" s="9"/>
      <c r="J54" s="9">
        <f aca="true" t="shared" si="2" ref="J54:J62">H54+I54</f>
        <v>12</v>
      </c>
      <c r="K54" s="9">
        <f>H54-E54</f>
        <v>0</v>
      </c>
      <c r="L54" s="9"/>
      <c r="M54" s="9">
        <f>K54+L54</f>
        <v>0</v>
      </c>
      <c r="N54" s="52"/>
      <c r="O54" s="52"/>
      <c r="P54" s="52"/>
      <c r="Q54" s="52"/>
      <c r="R54" s="52"/>
      <c r="S54" s="52"/>
      <c r="T54" s="52"/>
    </row>
    <row r="55" spans="1:20" ht="58.5" customHeight="1">
      <c r="A55" s="12"/>
      <c r="B55" s="8" t="s">
        <v>53</v>
      </c>
      <c r="C55" s="9" t="s">
        <v>59</v>
      </c>
      <c r="D55" s="9" t="s">
        <v>63</v>
      </c>
      <c r="E55" s="9">
        <v>12</v>
      </c>
      <c r="F55" s="9"/>
      <c r="G55" s="9">
        <f t="shared" si="1"/>
        <v>12</v>
      </c>
      <c r="H55" s="9">
        <v>12</v>
      </c>
      <c r="I55" s="9"/>
      <c r="J55" s="9">
        <f t="shared" si="2"/>
        <v>12</v>
      </c>
      <c r="K55" s="9">
        <v>0</v>
      </c>
      <c r="L55" s="9">
        <v>0</v>
      </c>
      <c r="M55" s="9">
        <v>0</v>
      </c>
      <c r="N55" s="4"/>
      <c r="O55" s="4"/>
      <c r="P55" s="4"/>
      <c r="Q55" s="4"/>
      <c r="R55" s="4"/>
      <c r="S55" s="4"/>
      <c r="T55" s="4"/>
    </row>
    <row r="56" spans="1:20" ht="16.5" customHeight="1">
      <c r="A56" s="12"/>
      <c r="B56" s="8" t="s">
        <v>54</v>
      </c>
      <c r="C56" s="9" t="s">
        <v>59</v>
      </c>
      <c r="D56" s="9" t="s">
        <v>63</v>
      </c>
      <c r="E56" s="9">
        <v>2</v>
      </c>
      <c r="F56" s="9"/>
      <c r="G56" s="9">
        <f t="shared" si="1"/>
        <v>2</v>
      </c>
      <c r="H56" s="9">
        <v>2</v>
      </c>
      <c r="I56" s="9"/>
      <c r="J56" s="9">
        <f t="shared" si="2"/>
        <v>2</v>
      </c>
      <c r="K56" s="9">
        <v>0</v>
      </c>
      <c r="L56" s="9">
        <v>0</v>
      </c>
      <c r="M56" s="9">
        <v>0</v>
      </c>
      <c r="N56" s="52"/>
      <c r="O56" s="52"/>
      <c r="P56" s="52"/>
      <c r="Q56" s="52"/>
      <c r="R56" s="52"/>
      <c r="S56" s="52"/>
      <c r="T56" s="52"/>
    </row>
    <row r="57" spans="1:20" ht="16.5" customHeight="1">
      <c r="A57" s="12"/>
      <c r="B57" s="8" t="s">
        <v>55</v>
      </c>
      <c r="C57" s="9" t="s">
        <v>59</v>
      </c>
      <c r="D57" s="9" t="s">
        <v>63</v>
      </c>
      <c r="E57" s="9">
        <v>3</v>
      </c>
      <c r="F57" s="9"/>
      <c r="G57" s="9">
        <f t="shared" si="1"/>
        <v>3</v>
      </c>
      <c r="H57" s="9">
        <v>3</v>
      </c>
      <c r="I57" s="9"/>
      <c r="J57" s="9">
        <f t="shared" si="2"/>
        <v>3</v>
      </c>
      <c r="K57" s="9">
        <v>0</v>
      </c>
      <c r="L57" s="9">
        <v>0</v>
      </c>
      <c r="M57" s="9">
        <v>0</v>
      </c>
      <c r="N57" s="52"/>
      <c r="O57" s="52"/>
      <c r="P57" s="52"/>
      <c r="Q57" s="52"/>
      <c r="R57" s="52"/>
      <c r="S57" s="52"/>
      <c r="T57" s="52"/>
    </row>
    <row r="58" spans="1:20" ht="16.5" customHeight="1">
      <c r="A58" s="12"/>
      <c r="B58" s="8" t="s">
        <v>56</v>
      </c>
      <c r="C58" s="9" t="s">
        <v>59</v>
      </c>
      <c r="D58" s="9" t="s">
        <v>63</v>
      </c>
      <c r="E58" s="9">
        <v>1</v>
      </c>
      <c r="F58" s="9"/>
      <c r="G58" s="9">
        <f t="shared" si="1"/>
        <v>1</v>
      </c>
      <c r="H58" s="9">
        <v>1</v>
      </c>
      <c r="I58" s="9"/>
      <c r="J58" s="9">
        <f t="shared" si="2"/>
        <v>1</v>
      </c>
      <c r="K58" s="9">
        <v>0</v>
      </c>
      <c r="L58" s="9">
        <v>0</v>
      </c>
      <c r="M58" s="9">
        <v>0</v>
      </c>
      <c r="N58" s="52"/>
      <c r="O58" s="52"/>
      <c r="P58" s="52"/>
      <c r="Q58" s="52"/>
      <c r="R58" s="52"/>
      <c r="S58" s="52"/>
      <c r="T58" s="52"/>
    </row>
    <row r="59" spans="1:20" ht="16.5" customHeight="1">
      <c r="A59" s="12"/>
      <c r="B59" s="8" t="s">
        <v>57</v>
      </c>
      <c r="C59" s="9" t="s">
        <v>59</v>
      </c>
      <c r="D59" s="9" t="s">
        <v>63</v>
      </c>
      <c r="E59" s="9">
        <v>3</v>
      </c>
      <c r="F59" s="9"/>
      <c r="G59" s="9">
        <f t="shared" si="1"/>
        <v>3</v>
      </c>
      <c r="H59" s="9">
        <v>3</v>
      </c>
      <c r="I59" s="9"/>
      <c r="J59" s="9">
        <f t="shared" si="2"/>
        <v>3</v>
      </c>
      <c r="K59" s="9">
        <v>0</v>
      </c>
      <c r="L59" s="9">
        <v>0</v>
      </c>
      <c r="M59" s="9">
        <v>0</v>
      </c>
      <c r="N59" s="52"/>
      <c r="O59" s="52"/>
      <c r="P59" s="52"/>
      <c r="Q59" s="52"/>
      <c r="R59" s="52"/>
      <c r="S59" s="52"/>
      <c r="T59" s="52"/>
    </row>
    <row r="60" spans="1:20" ht="16.5" customHeight="1">
      <c r="A60" s="12"/>
      <c r="B60" s="8" t="s">
        <v>93</v>
      </c>
      <c r="C60" s="9" t="s">
        <v>59</v>
      </c>
      <c r="D60" s="9" t="s">
        <v>63</v>
      </c>
      <c r="E60" s="9">
        <v>2</v>
      </c>
      <c r="F60" s="9"/>
      <c r="G60" s="9">
        <f t="shared" si="1"/>
        <v>2</v>
      </c>
      <c r="H60" s="9">
        <v>2</v>
      </c>
      <c r="I60" s="9"/>
      <c r="J60" s="9">
        <f t="shared" si="2"/>
        <v>2</v>
      </c>
      <c r="K60" s="9">
        <v>0</v>
      </c>
      <c r="L60" s="9">
        <v>0</v>
      </c>
      <c r="M60" s="9">
        <v>0</v>
      </c>
      <c r="N60" s="52"/>
      <c r="O60" s="52"/>
      <c r="P60" s="52"/>
      <c r="Q60" s="52"/>
      <c r="R60" s="52"/>
      <c r="S60" s="52"/>
      <c r="T60" s="52"/>
    </row>
    <row r="61" spans="1:20" ht="16.5" customHeight="1">
      <c r="A61" s="12"/>
      <c r="B61" s="8" t="s">
        <v>58</v>
      </c>
      <c r="C61" s="9" t="s">
        <v>59</v>
      </c>
      <c r="D61" s="9" t="s">
        <v>63</v>
      </c>
      <c r="E61" s="9">
        <v>1</v>
      </c>
      <c r="F61" s="9"/>
      <c r="G61" s="9">
        <f t="shared" si="1"/>
        <v>1</v>
      </c>
      <c r="H61" s="9">
        <v>1</v>
      </c>
      <c r="I61" s="9"/>
      <c r="J61" s="9">
        <f t="shared" si="2"/>
        <v>1</v>
      </c>
      <c r="K61" s="9">
        <v>0</v>
      </c>
      <c r="L61" s="9">
        <v>0</v>
      </c>
      <c r="M61" s="9">
        <v>0</v>
      </c>
      <c r="N61" s="52"/>
      <c r="O61" s="52"/>
      <c r="P61" s="52"/>
      <c r="Q61" s="52"/>
      <c r="R61" s="52"/>
      <c r="S61" s="52"/>
      <c r="T61" s="52"/>
    </row>
    <row r="62" spans="1:20" ht="49.5" customHeight="1">
      <c r="A62" s="12"/>
      <c r="B62" s="8" t="s">
        <v>98</v>
      </c>
      <c r="C62" s="9" t="s">
        <v>60</v>
      </c>
      <c r="D62" s="8" t="s">
        <v>64</v>
      </c>
      <c r="E62" s="10"/>
      <c r="F62" s="10">
        <v>629752</v>
      </c>
      <c r="G62" s="9">
        <f t="shared" si="1"/>
        <v>629752</v>
      </c>
      <c r="H62" s="10"/>
      <c r="I62" s="7">
        <v>588870</v>
      </c>
      <c r="J62" s="9">
        <f t="shared" si="2"/>
        <v>588870</v>
      </c>
      <c r="K62" s="10"/>
      <c r="L62" s="10">
        <f>I62-G62</f>
        <v>-40882</v>
      </c>
      <c r="M62" s="10">
        <f>K62+L62</f>
        <v>-40882</v>
      </c>
      <c r="N62" s="52"/>
      <c r="O62" s="52"/>
      <c r="P62" s="52"/>
      <c r="Q62" s="52"/>
      <c r="R62" s="52"/>
      <c r="S62" s="52"/>
      <c r="T62" s="52"/>
    </row>
    <row r="63" spans="1:13" ht="43.5" customHeight="1">
      <c r="A63" s="53"/>
      <c r="B63" s="14" t="s">
        <v>106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ht="15.75">
      <c r="A64" s="12">
        <v>2</v>
      </c>
      <c r="B64" s="54" t="s">
        <v>10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20" ht="70.5" customHeight="1">
      <c r="A65" s="12"/>
      <c r="B65" s="8" t="s">
        <v>65</v>
      </c>
      <c r="C65" s="10" t="s">
        <v>68</v>
      </c>
      <c r="D65" s="10" t="s">
        <v>67</v>
      </c>
      <c r="E65" s="10">
        <f>E66+E67+E68+E69+E70+E71</f>
        <v>302</v>
      </c>
      <c r="F65" s="10"/>
      <c r="G65" s="10">
        <f>E65+F65</f>
        <v>302</v>
      </c>
      <c r="H65" s="10">
        <f>H66+H67+H68+H69+H70+H71</f>
        <v>302</v>
      </c>
      <c r="I65" s="10">
        <v>0</v>
      </c>
      <c r="J65" s="10">
        <f>H65+I65</f>
        <v>302</v>
      </c>
      <c r="K65" s="10">
        <f aca="true" t="shared" si="3" ref="K65:K71">J65-G65</f>
        <v>0</v>
      </c>
      <c r="L65" s="10"/>
      <c r="M65" s="10">
        <f aca="true" t="shared" si="4" ref="M65:M71">J65-G65</f>
        <v>0</v>
      </c>
      <c r="N65" s="5"/>
      <c r="O65" s="5"/>
      <c r="P65" s="5"/>
      <c r="Q65" s="5"/>
      <c r="R65" s="5"/>
      <c r="S65" s="5"/>
      <c r="T65" s="6"/>
    </row>
    <row r="66" spans="1:20" ht="38.25" customHeight="1">
      <c r="A66" s="12"/>
      <c r="B66" s="8" t="s">
        <v>54</v>
      </c>
      <c r="C66" s="10" t="s">
        <v>68</v>
      </c>
      <c r="D66" s="10" t="s">
        <v>67</v>
      </c>
      <c r="E66" s="10">
        <v>31</v>
      </c>
      <c r="F66" s="10">
        <v>0</v>
      </c>
      <c r="G66" s="10">
        <f aca="true" t="shared" si="5" ref="G66:G71">E66+F66</f>
        <v>31</v>
      </c>
      <c r="H66" s="10">
        <v>31</v>
      </c>
      <c r="I66" s="10">
        <v>0</v>
      </c>
      <c r="J66" s="10">
        <f aca="true" t="shared" si="6" ref="J66:J71">H66+I66</f>
        <v>31</v>
      </c>
      <c r="K66" s="10">
        <f t="shared" si="3"/>
        <v>0</v>
      </c>
      <c r="L66" s="10">
        <v>0</v>
      </c>
      <c r="M66" s="10">
        <f t="shared" si="4"/>
        <v>0</v>
      </c>
      <c r="N66" s="55"/>
      <c r="O66" s="55"/>
      <c r="P66" s="55"/>
      <c r="Q66" s="55"/>
      <c r="R66" s="55"/>
      <c r="S66" s="55"/>
      <c r="T66" s="56"/>
    </row>
    <row r="67" spans="1:20" ht="36" customHeight="1">
      <c r="A67" s="12"/>
      <c r="B67" s="8" t="s">
        <v>55</v>
      </c>
      <c r="C67" s="10" t="s">
        <v>68</v>
      </c>
      <c r="D67" s="10" t="s">
        <v>67</v>
      </c>
      <c r="E67" s="10">
        <v>64</v>
      </c>
      <c r="F67" s="10">
        <v>0</v>
      </c>
      <c r="G67" s="10">
        <f t="shared" si="5"/>
        <v>64</v>
      </c>
      <c r="H67" s="10">
        <v>64</v>
      </c>
      <c r="I67" s="10">
        <v>0</v>
      </c>
      <c r="J67" s="10">
        <f t="shared" si="6"/>
        <v>64</v>
      </c>
      <c r="K67" s="10">
        <f t="shared" si="3"/>
        <v>0</v>
      </c>
      <c r="L67" s="10">
        <v>0</v>
      </c>
      <c r="M67" s="10">
        <f t="shared" si="4"/>
        <v>0</v>
      </c>
      <c r="N67" s="55"/>
      <c r="O67" s="55"/>
      <c r="P67" s="55"/>
      <c r="Q67" s="55"/>
      <c r="R67" s="55"/>
      <c r="S67" s="55"/>
      <c r="T67" s="56"/>
    </row>
    <row r="68" spans="1:20" ht="36" customHeight="1">
      <c r="A68" s="12"/>
      <c r="B68" s="8" t="s">
        <v>56</v>
      </c>
      <c r="C68" s="10" t="s">
        <v>68</v>
      </c>
      <c r="D68" s="10" t="s">
        <v>67</v>
      </c>
      <c r="E68" s="10">
        <v>32</v>
      </c>
      <c r="F68" s="10">
        <v>0</v>
      </c>
      <c r="G68" s="10">
        <f t="shared" si="5"/>
        <v>32</v>
      </c>
      <c r="H68" s="10">
        <v>32</v>
      </c>
      <c r="I68" s="10">
        <v>0</v>
      </c>
      <c r="J68" s="10">
        <f t="shared" si="6"/>
        <v>32</v>
      </c>
      <c r="K68" s="10">
        <f t="shared" si="3"/>
        <v>0</v>
      </c>
      <c r="L68" s="10">
        <v>0</v>
      </c>
      <c r="M68" s="10">
        <f t="shared" si="4"/>
        <v>0</v>
      </c>
      <c r="N68" s="55"/>
      <c r="O68" s="55"/>
      <c r="P68" s="55"/>
      <c r="Q68" s="55"/>
      <c r="R68" s="55"/>
      <c r="S68" s="55"/>
      <c r="T68" s="56"/>
    </row>
    <row r="69" spans="1:20" ht="36" customHeight="1">
      <c r="A69" s="12"/>
      <c r="B69" s="8" t="s">
        <v>57</v>
      </c>
      <c r="C69" s="10" t="s">
        <v>68</v>
      </c>
      <c r="D69" s="10" t="s">
        <v>67</v>
      </c>
      <c r="E69" s="10">
        <v>59</v>
      </c>
      <c r="F69" s="10">
        <v>0</v>
      </c>
      <c r="G69" s="10">
        <f t="shared" si="5"/>
        <v>59</v>
      </c>
      <c r="H69" s="10">
        <v>59</v>
      </c>
      <c r="I69" s="10">
        <v>0</v>
      </c>
      <c r="J69" s="10">
        <f t="shared" si="6"/>
        <v>59</v>
      </c>
      <c r="K69" s="10">
        <f t="shared" si="3"/>
        <v>0</v>
      </c>
      <c r="L69" s="10">
        <v>0</v>
      </c>
      <c r="M69" s="10">
        <f t="shared" si="4"/>
        <v>0</v>
      </c>
      <c r="N69" s="55"/>
      <c r="O69" s="55"/>
      <c r="P69" s="55"/>
      <c r="Q69" s="55"/>
      <c r="R69" s="55"/>
      <c r="S69" s="55"/>
      <c r="T69" s="56"/>
    </row>
    <row r="70" spans="1:20" ht="36" customHeight="1">
      <c r="A70" s="12"/>
      <c r="B70" s="8" t="s">
        <v>93</v>
      </c>
      <c r="C70" s="10" t="s">
        <v>68</v>
      </c>
      <c r="D70" s="10" t="s">
        <v>67</v>
      </c>
      <c r="E70" s="10">
        <v>84</v>
      </c>
      <c r="F70" s="10">
        <v>0</v>
      </c>
      <c r="G70" s="10">
        <f t="shared" si="5"/>
        <v>84</v>
      </c>
      <c r="H70" s="10">
        <v>84</v>
      </c>
      <c r="I70" s="10">
        <v>0</v>
      </c>
      <c r="J70" s="10">
        <f t="shared" si="6"/>
        <v>84</v>
      </c>
      <c r="K70" s="10">
        <f t="shared" si="3"/>
        <v>0</v>
      </c>
      <c r="L70" s="10">
        <v>0</v>
      </c>
      <c r="M70" s="10">
        <f t="shared" si="4"/>
        <v>0</v>
      </c>
      <c r="N70" s="55"/>
      <c r="O70" s="55"/>
      <c r="P70" s="55"/>
      <c r="Q70" s="55"/>
      <c r="R70" s="55"/>
      <c r="S70" s="55"/>
      <c r="T70" s="56"/>
    </row>
    <row r="71" spans="1:20" ht="36" customHeight="1">
      <c r="A71" s="12"/>
      <c r="B71" s="8" t="s">
        <v>58</v>
      </c>
      <c r="C71" s="10" t="s">
        <v>68</v>
      </c>
      <c r="D71" s="10" t="s">
        <v>67</v>
      </c>
      <c r="E71" s="10">
        <v>32</v>
      </c>
      <c r="F71" s="10">
        <v>0</v>
      </c>
      <c r="G71" s="10">
        <f t="shared" si="5"/>
        <v>32</v>
      </c>
      <c r="H71" s="10">
        <v>32</v>
      </c>
      <c r="I71" s="10">
        <v>0</v>
      </c>
      <c r="J71" s="10">
        <f t="shared" si="6"/>
        <v>32</v>
      </c>
      <c r="K71" s="10">
        <f t="shared" si="3"/>
        <v>0</v>
      </c>
      <c r="L71" s="10">
        <v>0</v>
      </c>
      <c r="M71" s="10">
        <f t="shared" si="4"/>
        <v>0</v>
      </c>
      <c r="N71" s="55"/>
      <c r="O71" s="55"/>
      <c r="P71" s="55"/>
      <c r="Q71" s="55"/>
      <c r="R71" s="55"/>
      <c r="S71" s="55"/>
      <c r="T71" s="56"/>
    </row>
    <row r="72" spans="1:20" ht="13.5" customHeight="1">
      <c r="A72" s="12"/>
      <c r="B72" s="8" t="s">
        <v>66</v>
      </c>
      <c r="C72" s="10" t="s">
        <v>59</v>
      </c>
      <c r="D72" s="10" t="s">
        <v>69</v>
      </c>
      <c r="E72" s="10"/>
      <c r="F72" s="10">
        <v>17</v>
      </c>
      <c r="G72" s="10">
        <v>17</v>
      </c>
      <c r="H72" s="10"/>
      <c r="I72" s="10">
        <v>16</v>
      </c>
      <c r="J72" s="10">
        <v>16</v>
      </c>
      <c r="K72" s="10"/>
      <c r="L72" s="10">
        <f>I72-F72</f>
        <v>-1</v>
      </c>
      <c r="M72" s="10">
        <f>J72-G72</f>
        <v>-1</v>
      </c>
      <c r="N72" s="55"/>
      <c r="O72" s="55"/>
      <c r="P72" s="55"/>
      <c r="Q72" s="55"/>
      <c r="R72" s="55"/>
      <c r="S72" s="55"/>
      <c r="T72" s="56"/>
    </row>
    <row r="73" spans="1:13" ht="30" customHeight="1">
      <c r="A73" s="57" t="s">
        <v>99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</row>
    <row r="74" spans="1:13" ht="15.75">
      <c r="A74" s="54">
        <v>3</v>
      </c>
      <c r="B74" s="54" t="s">
        <v>11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60">
      <c r="A75" s="12"/>
      <c r="B75" s="12" t="s">
        <v>70</v>
      </c>
      <c r="C75" s="12" t="s">
        <v>60</v>
      </c>
      <c r="D75" s="12" t="s">
        <v>103</v>
      </c>
      <c r="E75" s="58">
        <v>2125472</v>
      </c>
      <c r="F75" s="12">
        <v>706052</v>
      </c>
      <c r="G75" s="12">
        <f>E75+F75</f>
        <v>2831524</v>
      </c>
      <c r="H75" s="15">
        <v>2110793.5</v>
      </c>
      <c r="I75" s="58">
        <f>I35</f>
        <v>627367.88</v>
      </c>
      <c r="J75" s="58">
        <f>H75+I75</f>
        <v>2738161.38</v>
      </c>
      <c r="K75" s="58">
        <f>H75-E75</f>
        <v>-14678.5</v>
      </c>
      <c r="L75" s="58">
        <f>I75-F75</f>
        <v>-78684.12</v>
      </c>
      <c r="M75" s="58">
        <f>K75+L75</f>
        <v>-93362.62</v>
      </c>
    </row>
    <row r="76" spans="1:13" ht="70.5" customHeight="1">
      <c r="A76" s="12"/>
      <c r="B76" s="12" t="s">
        <v>71</v>
      </c>
      <c r="C76" s="12" t="s">
        <v>60</v>
      </c>
      <c r="D76" s="12" t="s">
        <v>82</v>
      </c>
      <c r="E76" s="59">
        <f>1151500/12/15.75</f>
        <v>6092.592592592592</v>
      </c>
      <c r="F76" s="59">
        <f>49200/12/1.25</f>
        <v>3280</v>
      </c>
      <c r="G76" s="59">
        <f>(1151500+49200)/12/17</f>
        <v>5885.7843137254895</v>
      </c>
      <c r="H76" s="59">
        <f>1146127.78/12/13.25</f>
        <v>7208.350817610063</v>
      </c>
      <c r="I76" s="59">
        <f>28336.78/12/0.25</f>
        <v>9445.593333333332</v>
      </c>
      <c r="J76" s="59">
        <f>(1146124.78+28335.78)/12/13.5</f>
        <v>7249.756543209876</v>
      </c>
      <c r="K76" s="59">
        <f>H76-E76</f>
        <v>1115.758225017471</v>
      </c>
      <c r="L76" s="59">
        <f>I76-F76</f>
        <v>6165.593333333332</v>
      </c>
      <c r="M76" s="59">
        <f>J76-G76</f>
        <v>1363.9722294843868</v>
      </c>
    </row>
    <row r="77" spans="1:13" ht="84">
      <c r="A77" s="12">
        <v>4</v>
      </c>
      <c r="B77" s="12" t="s">
        <v>72</v>
      </c>
      <c r="C77" s="12" t="s">
        <v>60</v>
      </c>
      <c r="D77" s="12" t="s">
        <v>75</v>
      </c>
      <c r="E77" s="58">
        <v>408.75</v>
      </c>
      <c r="F77" s="60">
        <v>0</v>
      </c>
      <c r="G77" s="58">
        <f>E77</f>
        <v>408.75</v>
      </c>
      <c r="H77" s="15">
        <v>408.75</v>
      </c>
      <c r="I77" s="58">
        <v>0</v>
      </c>
      <c r="J77" s="58">
        <v>408.75</v>
      </c>
      <c r="K77" s="58">
        <f>J77-G77</f>
        <v>0</v>
      </c>
      <c r="L77" s="58">
        <v>0</v>
      </c>
      <c r="M77" s="58">
        <f>J77-G77</f>
        <v>0</v>
      </c>
    </row>
    <row r="78" spans="1:20" ht="84">
      <c r="A78" s="12"/>
      <c r="B78" s="8" t="s">
        <v>54</v>
      </c>
      <c r="C78" s="12" t="s">
        <v>60</v>
      </c>
      <c r="D78" s="12" t="s">
        <v>75</v>
      </c>
      <c r="E78" s="61">
        <v>249</v>
      </c>
      <c r="F78" s="61">
        <v>0</v>
      </c>
      <c r="G78" s="62">
        <f aca="true" t="shared" si="7" ref="G78:G83">E78</f>
        <v>249</v>
      </c>
      <c r="H78" s="61">
        <v>249</v>
      </c>
      <c r="I78" s="61">
        <v>0</v>
      </c>
      <c r="J78" s="61">
        <v>249</v>
      </c>
      <c r="K78" s="61">
        <f aca="true" t="shared" si="8" ref="K78:K90">J78-G78</f>
        <v>0</v>
      </c>
      <c r="L78" s="61">
        <v>0</v>
      </c>
      <c r="M78" s="61">
        <f aca="true" t="shared" si="9" ref="M78:M90">J78-G78</f>
        <v>0</v>
      </c>
      <c r="N78" s="55"/>
      <c r="O78" s="55"/>
      <c r="P78" s="55"/>
      <c r="Q78" s="55"/>
      <c r="R78" s="55"/>
      <c r="S78" s="55"/>
      <c r="T78" s="56"/>
    </row>
    <row r="79" spans="1:20" ht="84">
      <c r="A79" s="12"/>
      <c r="B79" s="8" t="s">
        <v>55</v>
      </c>
      <c r="C79" s="12" t="s">
        <v>60</v>
      </c>
      <c r="D79" s="12" t="s">
        <v>75</v>
      </c>
      <c r="E79" s="61">
        <v>145</v>
      </c>
      <c r="F79" s="61">
        <v>0</v>
      </c>
      <c r="G79" s="62">
        <f t="shared" si="7"/>
        <v>145</v>
      </c>
      <c r="H79" s="61">
        <v>145</v>
      </c>
      <c r="I79" s="61">
        <v>0</v>
      </c>
      <c r="J79" s="61">
        <v>145</v>
      </c>
      <c r="K79" s="61">
        <f t="shared" si="8"/>
        <v>0</v>
      </c>
      <c r="L79" s="61">
        <v>0</v>
      </c>
      <c r="M79" s="61">
        <f t="shared" si="9"/>
        <v>0</v>
      </c>
      <c r="N79" s="55"/>
      <c r="O79" s="55"/>
      <c r="P79" s="55"/>
      <c r="Q79" s="55"/>
      <c r="R79" s="55"/>
      <c r="S79" s="55"/>
      <c r="T79" s="56"/>
    </row>
    <row r="80" spans="1:20" ht="84">
      <c r="A80" s="12"/>
      <c r="B80" s="8" t="s">
        <v>56</v>
      </c>
      <c r="C80" s="12" t="s">
        <v>60</v>
      </c>
      <c r="D80" s="12" t="s">
        <v>75</v>
      </c>
      <c r="E80" s="61">
        <v>344</v>
      </c>
      <c r="F80" s="61">
        <v>0</v>
      </c>
      <c r="G80" s="62">
        <f t="shared" si="7"/>
        <v>344</v>
      </c>
      <c r="H80" s="61">
        <v>344</v>
      </c>
      <c r="I80" s="61">
        <v>0</v>
      </c>
      <c r="J80" s="61">
        <v>344</v>
      </c>
      <c r="K80" s="61">
        <f t="shared" si="8"/>
        <v>0</v>
      </c>
      <c r="L80" s="61">
        <v>0</v>
      </c>
      <c r="M80" s="61">
        <f t="shared" si="9"/>
        <v>0</v>
      </c>
      <c r="N80" s="55"/>
      <c r="O80" s="55"/>
      <c r="P80" s="55"/>
      <c r="Q80" s="55"/>
      <c r="R80" s="55"/>
      <c r="S80" s="55"/>
      <c r="T80" s="56"/>
    </row>
    <row r="81" spans="1:20" ht="84">
      <c r="A81" s="12"/>
      <c r="B81" s="8" t="s">
        <v>57</v>
      </c>
      <c r="C81" s="12" t="s">
        <v>60</v>
      </c>
      <c r="D81" s="12" t="s">
        <v>75</v>
      </c>
      <c r="E81" s="61">
        <v>488.67</v>
      </c>
      <c r="F81" s="61">
        <v>0</v>
      </c>
      <c r="G81" s="62">
        <f t="shared" si="7"/>
        <v>488.67</v>
      </c>
      <c r="H81" s="61">
        <v>488.67</v>
      </c>
      <c r="I81" s="61">
        <v>0</v>
      </c>
      <c r="J81" s="61">
        <v>488.67</v>
      </c>
      <c r="K81" s="61">
        <f t="shared" si="8"/>
        <v>0</v>
      </c>
      <c r="L81" s="61">
        <v>0</v>
      </c>
      <c r="M81" s="61">
        <f t="shared" si="9"/>
        <v>0</v>
      </c>
      <c r="N81" s="55"/>
      <c r="O81" s="55"/>
      <c r="P81" s="55"/>
      <c r="Q81" s="55"/>
      <c r="R81" s="55"/>
      <c r="S81" s="55"/>
      <c r="T81" s="56"/>
    </row>
    <row r="82" spans="1:20" ht="84">
      <c r="A82" s="12"/>
      <c r="B82" s="8" t="s">
        <v>93</v>
      </c>
      <c r="C82" s="12" t="s">
        <v>60</v>
      </c>
      <c r="D82" s="12" t="s">
        <v>75</v>
      </c>
      <c r="E82" s="61">
        <v>546</v>
      </c>
      <c r="F82" s="61">
        <v>0</v>
      </c>
      <c r="G82" s="62">
        <f t="shared" si="7"/>
        <v>546</v>
      </c>
      <c r="H82" s="61">
        <v>546</v>
      </c>
      <c r="I82" s="61">
        <v>0</v>
      </c>
      <c r="J82" s="61">
        <v>546</v>
      </c>
      <c r="K82" s="61">
        <f t="shared" si="8"/>
        <v>0</v>
      </c>
      <c r="L82" s="61">
        <v>0</v>
      </c>
      <c r="M82" s="61">
        <f t="shared" si="9"/>
        <v>0</v>
      </c>
      <c r="N82" s="55"/>
      <c r="O82" s="55"/>
      <c r="P82" s="55"/>
      <c r="Q82" s="55"/>
      <c r="R82" s="55"/>
      <c r="S82" s="55"/>
      <c r="T82" s="56"/>
    </row>
    <row r="83" spans="1:20" ht="84">
      <c r="A83" s="12"/>
      <c r="B83" s="8" t="s">
        <v>58</v>
      </c>
      <c r="C83" s="12" t="s">
        <v>60</v>
      </c>
      <c r="D83" s="12" t="s">
        <v>75</v>
      </c>
      <c r="E83" s="61">
        <v>1070</v>
      </c>
      <c r="F83" s="61">
        <v>0</v>
      </c>
      <c r="G83" s="62">
        <f t="shared" si="7"/>
        <v>1070</v>
      </c>
      <c r="H83" s="61">
        <v>1070</v>
      </c>
      <c r="I83" s="61">
        <v>0</v>
      </c>
      <c r="J83" s="61">
        <v>1070</v>
      </c>
      <c r="K83" s="61">
        <f t="shared" si="8"/>
        <v>0</v>
      </c>
      <c r="L83" s="61">
        <v>0</v>
      </c>
      <c r="M83" s="61">
        <f t="shared" si="9"/>
        <v>0</v>
      </c>
      <c r="N83" s="55"/>
      <c r="O83" s="55"/>
      <c r="P83" s="55"/>
      <c r="Q83" s="55"/>
      <c r="R83" s="55"/>
      <c r="S83" s="55"/>
      <c r="T83" s="56"/>
    </row>
    <row r="84" spans="1:13" ht="92.25" customHeight="1">
      <c r="A84" s="12"/>
      <c r="B84" s="12" t="s">
        <v>73</v>
      </c>
      <c r="C84" s="12" t="s">
        <v>60</v>
      </c>
      <c r="D84" s="12" t="s">
        <v>76</v>
      </c>
      <c r="E84" s="58">
        <f>4905/302</f>
        <v>16.241721854304636</v>
      </c>
      <c r="F84" s="58">
        <v>0</v>
      </c>
      <c r="G84" s="58">
        <f>4905/302</f>
        <v>16.241721854304636</v>
      </c>
      <c r="H84" s="58">
        <f>4905/302</f>
        <v>16.241721854304636</v>
      </c>
      <c r="I84" s="58">
        <v>0</v>
      </c>
      <c r="J84" s="58">
        <f>4905/302</f>
        <v>16.241721854304636</v>
      </c>
      <c r="K84" s="58">
        <f t="shared" si="8"/>
        <v>0</v>
      </c>
      <c r="L84" s="58">
        <v>0</v>
      </c>
      <c r="M84" s="58">
        <f t="shared" si="9"/>
        <v>0</v>
      </c>
    </row>
    <row r="85" spans="1:20" ht="89.25" customHeight="1">
      <c r="A85" s="12"/>
      <c r="B85" s="8" t="s">
        <v>54</v>
      </c>
      <c r="C85" s="12" t="s">
        <v>60</v>
      </c>
      <c r="D85" s="12" t="s">
        <v>76</v>
      </c>
      <c r="E85" s="63">
        <f>498/31</f>
        <v>16.06451612903226</v>
      </c>
      <c r="F85" s="63">
        <v>0</v>
      </c>
      <c r="G85" s="63">
        <f>498/31</f>
        <v>16.06451612903226</v>
      </c>
      <c r="H85" s="63">
        <f>498/31</f>
        <v>16.06451612903226</v>
      </c>
      <c r="I85" s="63">
        <v>0</v>
      </c>
      <c r="J85" s="63">
        <f>498/31</f>
        <v>16.06451612903226</v>
      </c>
      <c r="K85" s="63">
        <f t="shared" si="8"/>
        <v>0</v>
      </c>
      <c r="L85" s="63">
        <v>0</v>
      </c>
      <c r="M85" s="63">
        <f t="shared" si="9"/>
        <v>0</v>
      </c>
      <c r="N85" s="55"/>
      <c r="O85" s="55"/>
      <c r="P85" s="55"/>
      <c r="Q85" s="55"/>
      <c r="R85" s="55"/>
      <c r="S85" s="55"/>
      <c r="T85" s="56"/>
    </row>
    <row r="86" spans="1:20" ht="108">
      <c r="A86" s="12"/>
      <c r="B86" s="8" t="s">
        <v>55</v>
      </c>
      <c r="C86" s="12" t="s">
        <v>60</v>
      </c>
      <c r="D86" s="12" t="s">
        <v>76</v>
      </c>
      <c r="E86" s="63">
        <f>435/64</f>
        <v>6.796875</v>
      </c>
      <c r="F86" s="63">
        <v>0</v>
      </c>
      <c r="G86" s="63">
        <f>435/64</f>
        <v>6.796875</v>
      </c>
      <c r="H86" s="63">
        <f>435/64</f>
        <v>6.796875</v>
      </c>
      <c r="I86" s="63">
        <v>0</v>
      </c>
      <c r="J86" s="63">
        <f>435/64</f>
        <v>6.796875</v>
      </c>
      <c r="K86" s="63">
        <f t="shared" si="8"/>
        <v>0</v>
      </c>
      <c r="L86" s="63">
        <v>0</v>
      </c>
      <c r="M86" s="63">
        <f t="shared" si="9"/>
        <v>0</v>
      </c>
      <c r="N86" s="55"/>
      <c r="O86" s="55"/>
      <c r="P86" s="55"/>
      <c r="Q86" s="55"/>
      <c r="R86" s="55"/>
      <c r="S86" s="55"/>
      <c r="T86" s="56"/>
    </row>
    <row r="87" spans="1:20" ht="108">
      <c r="A87" s="12"/>
      <c r="B87" s="8" t="s">
        <v>56</v>
      </c>
      <c r="C87" s="12" t="s">
        <v>60</v>
      </c>
      <c r="D87" s="12" t="s">
        <v>76</v>
      </c>
      <c r="E87" s="63">
        <f>344/32</f>
        <v>10.75</v>
      </c>
      <c r="F87" s="63">
        <v>0</v>
      </c>
      <c r="G87" s="63">
        <f>344/32</f>
        <v>10.75</v>
      </c>
      <c r="H87" s="63">
        <f>344/32</f>
        <v>10.75</v>
      </c>
      <c r="I87" s="63">
        <v>0</v>
      </c>
      <c r="J87" s="63">
        <f>344/32</f>
        <v>10.75</v>
      </c>
      <c r="K87" s="63">
        <f t="shared" si="8"/>
        <v>0</v>
      </c>
      <c r="L87" s="63">
        <v>0</v>
      </c>
      <c r="M87" s="63">
        <f t="shared" si="9"/>
        <v>0</v>
      </c>
      <c r="N87" s="55"/>
      <c r="O87" s="55"/>
      <c r="P87" s="55"/>
      <c r="Q87" s="55"/>
      <c r="R87" s="55"/>
      <c r="S87" s="55"/>
      <c r="T87" s="56"/>
    </row>
    <row r="88" spans="1:20" ht="108">
      <c r="A88" s="12"/>
      <c r="B88" s="8" t="s">
        <v>57</v>
      </c>
      <c r="C88" s="12" t="s">
        <v>60</v>
      </c>
      <c r="D88" s="12" t="s">
        <v>76</v>
      </c>
      <c r="E88" s="63">
        <f>1466/59</f>
        <v>24.847457627118644</v>
      </c>
      <c r="F88" s="63">
        <v>0</v>
      </c>
      <c r="G88" s="63">
        <f>1466/59</f>
        <v>24.847457627118644</v>
      </c>
      <c r="H88" s="63">
        <f>1466/59</f>
        <v>24.847457627118644</v>
      </c>
      <c r="I88" s="63">
        <v>0</v>
      </c>
      <c r="J88" s="63">
        <f>1466/59</f>
        <v>24.847457627118644</v>
      </c>
      <c r="K88" s="63">
        <f t="shared" si="8"/>
        <v>0</v>
      </c>
      <c r="L88" s="63">
        <v>0</v>
      </c>
      <c r="M88" s="63">
        <f t="shared" si="9"/>
        <v>0</v>
      </c>
      <c r="N88" s="55"/>
      <c r="O88" s="55"/>
      <c r="P88" s="55"/>
      <c r="Q88" s="55"/>
      <c r="R88" s="55"/>
      <c r="S88" s="55"/>
      <c r="T88" s="56"/>
    </row>
    <row r="89" spans="1:20" ht="108">
      <c r="A89" s="12"/>
      <c r="B89" s="8" t="s">
        <v>93</v>
      </c>
      <c r="C89" s="12" t="s">
        <v>60</v>
      </c>
      <c r="D89" s="12" t="s">
        <v>76</v>
      </c>
      <c r="E89" s="63">
        <f>1092/84</f>
        <v>13</v>
      </c>
      <c r="F89" s="63">
        <v>0</v>
      </c>
      <c r="G89" s="63">
        <f>1092/84</f>
        <v>13</v>
      </c>
      <c r="H89" s="63">
        <f>1092/84</f>
        <v>13</v>
      </c>
      <c r="I89" s="63">
        <v>0</v>
      </c>
      <c r="J89" s="63">
        <f>1092/84</f>
        <v>13</v>
      </c>
      <c r="K89" s="63">
        <f t="shared" si="8"/>
        <v>0</v>
      </c>
      <c r="L89" s="63">
        <v>0</v>
      </c>
      <c r="M89" s="63">
        <f t="shared" si="9"/>
        <v>0</v>
      </c>
      <c r="N89" s="55"/>
      <c r="O89" s="55"/>
      <c r="P89" s="55"/>
      <c r="Q89" s="55"/>
      <c r="R89" s="55"/>
      <c r="S89" s="55"/>
      <c r="T89" s="56"/>
    </row>
    <row r="90" spans="1:20" ht="108">
      <c r="A90" s="12"/>
      <c r="B90" s="8" t="s">
        <v>58</v>
      </c>
      <c r="C90" s="12" t="s">
        <v>60</v>
      </c>
      <c r="D90" s="12" t="s">
        <v>76</v>
      </c>
      <c r="E90" s="63">
        <f>1070/32</f>
        <v>33.4375</v>
      </c>
      <c r="F90" s="63">
        <v>0</v>
      </c>
      <c r="G90" s="63">
        <f>1070/32</f>
        <v>33.4375</v>
      </c>
      <c r="H90" s="63">
        <f>1070/32</f>
        <v>33.4375</v>
      </c>
      <c r="I90" s="63">
        <v>0</v>
      </c>
      <c r="J90" s="63">
        <f>1070/32</f>
        <v>33.4375</v>
      </c>
      <c r="K90" s="63">
        <f t="shared" si="8"/>
        <v>0</v>
      </c>
      <c r="L90" s="63">
        <v>0</v>
      </c>
      <c r="M90" s="63">
        <f t="shared" si="9"/>
        <v>0</v>
      </c>
      <c r="N90" s="55"/>
      <c r="O90" s="55"/>
      <c r="P90" s="55"/>
      <c r="Q90" s="55"/>
      <c r="R90" s="55"/>
      <c r="S90" s="55"/>
      <c r="T90" s="56"/>
    </row>
    <row r="91" spans="1:20" ht="62.25" customHeight="1">
      <c r="A91" s="12"/>
      <c r="B91" s="11" t="s">
        <v>74</v>
      </c>
      <c r="C91" s="12" t="s">
        <v>60</v>
      </c>
      <c r="D91" s="10" t="s">
        <v>100</v>
      </c>
      <c r="E91" s="10"/>
      <c r="F91" s="64">
        <f>629752/17</f>
        <v>37044.23529411765</v>
      </c>
      <c r="G91" s="64">
        <f>629752/17</f>
        <v>37044.23529411765</v>
      </c>
      <c r="H91" s="10"/>
      <c r="I91" s="16">
        <f>588870/16</f>
        <v>36804.375</v>
      </c>
      <c r="J91" s="16">
        <f>I91</f>
        <v>36804.375</v>
      </c>
      <c r="K91" s="10"/>
      <c r="L91" s="64">
        <f>I91-F91</f>
        <v>-239.86029411765048</v>
      </c>
      <c r="M91" s="64">
        <f>J91-G91</f>
        <v>-239.86029411765048</v>
      </c>
      <c r="N91" s="55"/>
      <c r="O91" s="55"/>
      <c r="P91" s="55"/>
      <c r="Q91" s="55"/>
      <c r="R91" s="55"/>
      <c r="S91" s="55"/>
      <c r="T91" s="56"/>
    </row>
    <row r="92" spans="1:13" ht="42" customHeight="1">
      <c r="A92" s="65" t="s">
        <v>101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</row>
    <row r="93" spans="1:13" ht="15" customHeight="1">
      <c r="A93" s="66">
        <v>4</v>
      </c>
      <c r="B93" s="66" t="s">
        <v>12</v>
      </c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</row>
    <row r="94" spans="1:13" ht="96.75" customHeight="1">
      <c r="A94" s="12"/>
      <c r="B94" s="12" t="s">
        <v>77</v>
      </c>
      <c r="C94" s="12" t="s">
        <v>79</v>
      </c>
      <c r="D94" s="12" t="s">
        <v>94</v>
      </c>
      <c r="E94" s="60">
        <f>12/33*100-100</f>
        <v>-63.63636363636363</v>
      </c>
      <c r="F94" s="60">
        <v>0</v>
      </c>
      <c r="G94" s="60">
        <f>12/33*100-100</f>
        <v>-63.63636363636363</v>
      </c>
      <c r="H94" s="60">
        <f>12/33*100-100</f>
        <v>-63.63636363636363</v>
      </c>
      <c r="I94" s="60">
        <v>0</v>
      </c>
      <c r="J94" s="60">
        <f>12/33*100-100</f>
        <v>-63.63636363636363</v>
      </c>
      <c r="K94" s="60">
        <f>J94-G94</f>
        <v>0</v>
      </c>
      <c r="L94" s="60">
        <v>0</v>
      </c>
      <c r="M94" s="60">
        <f>J94-G94</f>
        <v>0</v>
      </c>
    </row>
    <row r="95" spans="1:13" ht="121.5" customHeight="1">
      <c r="A95" s="12"/>
      <c r="B95" s="12" t="s">
        <v>78</v>
      </c>
      <c r="C95" s="12" t="s">
        <v>79</v>
      </c>
      <c r="D95" s="12" t="s">
        <v>95</v>
      </c>
      <c r="E95" s="60">
        <f>302/1303*100-100</f>
        <v>-76.82271680736761</v>
      </c>
      <c r="F95" s="60">
        <v>0</v>
      </c>
      <c r="G95" s="60">
        <f>302/1303*100-100</f>
        <v>-76.82271680736761</v>
      </c>
      <c r="H95" s="60">
        <f>302/1303*100-100</f>
        <v>-76.82271680736761</v>
      </c>
      <c r="I95" s="60">
        <v>0</v>
      </c>
      <c r="J95" s="60">
        <f>302/1303*100-100</f>
        <v>-76.82271680736761</v>
      </c>
      <c r="K95" s="60">
        <f>J95-G95</f>
        <v>0</v>
      </c>
      <c r="L95" s="60">
        <v>0</v>
      </c>
      <c r="M95" s="60">
        <f>J95-G95</f>
        <v>0</v>
      </c>
    </row>
    <row r="96" spans="1:13" ht="107.25" customHeight="1">
      <c r="A96" s="12"/>
      <c r="B96" s="12" t="s">
        <v>87</v>
      </c>
      <c r="C96" s="12" t="s">
        <v>79</v>
      </c>
      <c r="D96" s="12" t="s">
        <v>96</v>
      </c>
      <c r="E96" s="12"/>
      <c r="F96" s="59">
        <f>588870/629752*100</f>
        <v>93.50823816359456</v>
      </c>
      <c r="G96" s="59">
        <f>F96</f>
        <v>93.50823816359456</v>
      </c>
      <c r="H96" s="12"/>
      <c r="I96" s="59">
        <f>588870/629752*100</f>
        <v>93.50823816359456</v>
      </c>
      <c r="J96" s="59">
        <f>I96</f>
        <v>93.50823816359456</v>
      </c>
      <c r="K96" s="59"/>
      <c r="L96" s="59">
        <v>0</v>
      </c>
      <c r="M96" s="59">
        <v>0</v>
      </c>
    </row>
    <row r="97" spans="1:13" ht="15.75">
      <c r="A97" s="68" t="s">
        <v>38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1:13" ht="30" customHeight="1" thickBo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</row>
    <row r="99" spans="1:13" ht="16.5" thickBot="1">
      <c r="A99" s="70" t="s">
        <v>88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</row>
    <row r="100" spans="1:13" ht="15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</row>
    <row r="101" spans="1:13" ht="19.5" customHeight="1">
      <c r="A101" s="37" t="s">
        <v>39</v>
      </c>
      <c r="B101" s="37"/>
      <c r="C101" s="37"/>
      <c r="D101" s="37"/>
      <c r="E101" s="17"/>
      <c r="F101" s="17"/>
      <c r="G101" s="17"/>
      <c r="H101" s="17"/>
      <c r="I101" s="17"/>
      <c r="J101" s="17"/>
      <c r="K101" s="17"/>
      <c r="L101" s="17"/>
      <c r="M101" s="17"/>
    </row>
    <row r="102" spans="1:13" ht="19.5" customHeight="1">
      <c r="A102" s="38" t="s">
        <v>89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</row>
    <row r="103" spans="1:13" ht="19.5" customHeight="1">
      <c r="A103" s="71" t="s">
        <v>40</v>
      </c>
      <c r="B103" s="71"/>
      <c r="C103" s="71"/>
      <c r="D103" s="71"/>
      <c r="E103" s="17"/>
      <c r="F103" s="17"/>
      <c r="G103" s="17"/>
      <c r="H103" s="17"/>
      <c r="I103" s="17"/>
      <c r="J103" s="17"/>
      <c r="K103" s="17"/>
      <c r="L103" s="17"/>
      <c r="M103" s="17"/>
    </row>
    <row r="104" spans="1:13" ht="15.75">
      <c r="A104" s="72" t="s">
        <v>83</v>
      </c>
      <c r="B104" s="72"/>
      <c r="C104" s="72"/>
      <c r="D104" s="72"/>
      <c r="E104" s="72"/>
      <c r="F104" s="17"/>
      <c r="G104" s="17"/>
      <c r="H104" s="17"/>
      <c r="I104" s="17"/>
      <c r="J104" s="17"/>
      <c r="K104" s="17"/>
      <c r="L104" s="17"/>
      <c r="M104" s="17"/>
    </row>
    <row r="105" spans="1:13" ht="15.75">
      <c r="A105" s="72"/>
      <c r="B105" s="72"/>
      <c r="C105" s="72"/>
      <c r="D105" s="72"/>
      <c r="E105" s="72"/>
      <c r="F105" s="17"/>
      <c r="G105" s="73"/>
      <c r="H105" s="73"/>
      <c r="I105" s="17"/>
      <c r="J105" s="73" t="s">
        <v>85</v>
      </c>
      <c r="K105" s="73"/>
      <c r="L105" s="73"/>
      <c r="M105" s="73"/>
    </row>
    <row r="106" spans="1:13" ht="15.75" customHeight="1">
      <c r="A106" s="74"/>
      <c r="B106" s="74"/>
      <c r="C106" s="74"/>
      <c r="D106" s="74"/>
      <c r="E106" s="74"/>
      <c r="F106" s="17"/>
      <c r="G106" s="17"/>
      <c r="H106" s="17"/>
      <c r="I106" s="17"/>
      <c r="J106" s="75" t="s">
        <v>27</v>
      </c>
      <c r="K106" s="75"/>
      <c r="L106" s="75"/>
      <c r="M106" s="75"/>
    </row>
    <row r="107" spans="1:13" ht="18.75" customHeight="1">
      <c r="A107" s="72" t="s">
        <v>84</v>
      </c>
      <c r="B107" s="72"/>
      <c r="C107" s="72"/>
      <c r="D107" s="72"/>
      <c r="E107" s="72"/>
      <c r="F107" s="17"/>
      <c r="G107" s="73"/>
      <c r="H107" s="73"/>
      <c r="I107" s="17"/>
      <c r="J107" s="73" t="s">
        <v>86</v>
      </c>
      <c r="K107" s="73"/>
      <c r="L107" s="73"/>
      <c r="M107" s="73"/>
    </row>
    <row r="108" spans="1:13" ht="15.75" customHeight="1">
      <c r="A108" s="72"/>
      <c r="B108" s="72"/>
      <c r="C108" s="72"/>
      <c r="D108" s="72"/>
      <c r="E108" s="72"/>
      <c r="F108" s="17"/>
      <c r="G108" s="17"/>
      <c r="H108" s="17"/>
      <c r="I108" s="17"/>
      <c r="J108" s="75" t="s">
        <v>27</v>
      </c>
      <c r="K108" s="75"/>
      <c r="L108" s="75"/>
      <c r="M108" s="75"/>
    </row>
    <row r="109" spans="1:13" ht="15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</row>
    <row r="110" spans="1:13" ht="15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</row>
    <row r="111" spans="1:13" ht="15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</row>
    <row r="112" spans="1:13" ht="15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</row>
    <row r="113" spans="1:13" ht="15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</row>
    <row r="114" spans="1:13" ht="15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</row>
    <row r="115" spans="1:13" ht="15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</row>
    <row r="116" spans="1:13" ht="15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</row>
    <row r="117" spans="1:13" ht="15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</row>
    <row r="118" spans="1:13" ht="15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</row>
    <row r="119" spans="1:13" ht="15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</row>
  </sheetData>
  <sheetProtection/>
  <mergeCells count="67">
    <mergeCell ref="G105:H105"/>
    <mergeCell ref="G107:H107"/>
    <mergeCell ref="A99:M99"/>
    <mergeCell ref="A73:M73"/>
    <mergeCell ref="A97:M97"/>
    <mergeCell ref="A102:M102"/>
    <mergeCell ref="A92:M92"/>
    <mergeCell ref="C48:C49"/>
    <mergeCell ref="D48:D49"/>
    <mergeCell ref="E48:G48"/>
    <mergeCell ref="J108:M108"/>
    <mergeCell ref="A98:M98"/>
    <mergeCell ref="J106:M106"/>
    <mergeCell ref="J105:M105"/>
    <mergeCell ref="J107:M107"/>
    <mergeCell ref="A104:E105"/>
    <mergeCell ref="A107:E108"/>
    <mergeCell ref="B31:D31"/>
    <mergeCell ref="B32:D32"/>
    <mergeCell ref="B33:D33"/>
    <mergeCell ref="B34:D34"/>
    <mergeCell ref="A48:A49"/>
    <mergeCell ref="K48:M48"/>
    <mergeCell ref="H48:J48"/>
    <mergeCell ref="A40:A41"/>
    <mergeCell ref="E40:G40"/>
    <mergeCell ref="H40:J40"/>
    <mergeCell ref="B42:D42"/>
    <mergeCell ref="B44:D44"/>
    <mergeCell ref="B43:D43"/>
    <mergeCell ref="B48:B49"/>
    <mergeCell ref="B63:M63"/>
    <mergeCell ref="A13:M13"/>
    <mergeCell ref="A38:M38"/>
    <mergeCell ref="B40:D41"/>
    <mergeCell ref="K40:M40"/>
    <mergeCell ref="K28:M28"/>
    <mergeCell ref="B28:D29"/>
    <mergeCell ref="B30:D30"/>
    <mergeCell ref="B35:D35"/>
    <mergeCell ref="A36:M36"/>
    <mergeCell ref="B24:M24"/>
    <mergeCell ref="J1:M4"/>
    <mergeCell ref="A5:M5"/>
    <mergeCell ref="E10:M10"/>
    <mergeCell ref="A7:A8"/>
    <mergeCell ref="A9:A10"/>
    <mergeCell ref="B23:M23"/>
    <mergeCell ref="A11:A12"/>
    <mergeCell ref="X28:Z28"/>
    <mergeCell ref="E11:M11"/>
    <mergeCell ref="E12:M12"/>
    <mergeCell ref="B14:M14"/>
    <mergeCell ref="B15:M15"/>
    <mergeCell ref="B21:M21"/>
    <mergeCell ref="B16:M16"/>
    <mergeCell ref="R28:T28"/>
    <mergeCell ref="U28:W28"/>
    <mergeCell ref="A6:M6"/>
    <mergeCell ref="E7:M7"/>
    <mergeCell ref="E8:M8"/>
    <mergeCell ref="E9:M9"/>
    <mergeCell ref="H28:J28"/>
    <mergeCell ref="A28:A29"/>
    <mergeCell ref="E28:G28"/>
    <mergeCell ref="B22:M22"/>
    <mergeCell ref="A19:K19"/>
  </mergeCells>
  <conditionalFormatting sqref="B79:B82 B52:B55 B57:B60 B65 B67:B70 B86:B89">
    <cfRule type="cellIs" priority="1" dxfId="0" operator="equal" stopIfTrue="1">
      <formula>$G51</formula>
    </cfRule>
  </conditionalFormatting>
  <conditionalFormatting sqref="B91">
    <cfRule type="cellIs" priority="2" dxfId="0" operator="equal" stopIfTrue="1">
      <formula>$G84</formula>
    </cfRule>
  </conditionalFormatting>
  <conditionalFormatting sqref="B83 B78 B90 B85 B71:B72 B66 B61 B56 B51">
    <cfRule type="cellIs" priority="6" dxfId="0" operator="equal" stopIfTrue="1">
      <formula>#REF!</formula>
    </cfRule>
  </conditionalFormatting>
  <conditionalFormatting sqref="B62">
    <cfRule type="cellIs" priority="1" dxfId="0" operator="equal" stopIfTrue="1">
      <formula>#REF!</formula>
    </cfRule>
  </conditionalFormatting>
  <printOptions/>
  <pageMargins left="0.15748031496062992" right="0.15748031496062992" top="0.35433070866141736" bottom="0.31496062992125984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Спорт для всех</cp:lastModifiedBy>
  <cp:lastPrinted>2020-02-05T07:54:39Z</cp:lastPrinted>
  <dcterms:created xsi:type="dcterms:W3CDTF">2018-12-28T08:43:53Z</dcterms:created>
  <dcterms:modified xsi:type="dcterms:W3CDTF">2021-01-20T12:11:52Z</dcterms:modified>
  <cp:category/>
  <cp:version/>
  <cp:contentType/>
  <cp:contentStatus/>
</cp:coreProperties>
</file>