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895" activeTab="0"/>
  </bookViews>
  <sheets>
    <sheet name="01.01.2020" sheetId="1" r:id="rId1"/>
  </sheets>
  <definedNames>
    <definedName name="_xlnm.Print_Area" localSheetId="0">'01.01.2020'!$A$1:$M$122</definedName>
  </definedNames>
  <calcPr fullCalcOnLoad="1"/>
</workbook>
</file>

<file path=xl/sharedStrings.xml><?xml version="1.0" encoding="utf-8"?>
<sst xmlns="http://schemas.openxmlformats.org/spreadsheetml/2006/main" count="313" uniqueCount="202">
  <si>
    <t xml:space="preserve">Начальник фінансового управління </t>
  </si>
  <si>
    <t>Л.В.Писаренко</t>
  </si>
  <si>
    <t>210110</t>
  </si>
  <si>
    <t>ВСЬОГО</t>
  </si>
  <si>
    <t>250404</t>
  </si>
  <si>
    <t>180404</t>
  </si>
  <si>
    <t>ІНФОРМАЦІЯ</t>
  </si>
  <si>
    <t>100102</t>
  </si>
  <si>
    <t>210105</t>
  </si>
  <si>
    <t>100203</t>
  </si>
  <si>
    <t>№ п/п</t>
  </si>
  <si>
    <t>про  обяг  фінансування  місцевих програм</t>
  </si>
  <si>
    <t xml:space="preserve">Відсоток виконання </t>
  </si>
  <si>
    <t>0312180</t>
  </si>
  <si>
    <t>0312214</t>
  </si>
  <si>
    <t>0313400</t>
  </si>
  <si>
    <t>0313112</t>
  </si>
  <si>
    <t>0313132</t>
  </si>
  <si>
    <t>0313133</t>
  </si>
  <si>
    <t>0313141</t>
  </si>
  <si>
    <t>0316130</t>
  </si>
  <si>
    <t>0317310</t>
  </si>
  <si>
    <t>0318600</t>
  </si>
  <si>
    <t>Програма реалізації громадського бюджету(бюджету участі) міста Ніжина на 2017-2021 роки</t>
  </si>
  <si>
    <t>0317450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</si>
  <si>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</si>
  <si>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</si>
  <si>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</si>
  <si>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0210180</t>
  </si>
  <si>
    <t>0133</t>
  </si>
  <si>
    <t>Програма розвитку інвестиційної діяльності в місті Ніжині на 2017-2019роки</t>
  </si>
  <si>
    <t>0212111</t>
  </si>
  <si>
    <t>0726</t>
  </si>
  <si>
    <t>0212143</t>
  </si>
  <si>
    <t>0763</t>
  </si>
  <si>
    <t>0212152</t>
  </si>
  <si>
    <t>0213242</t>
  </si>
  <si>
    <t>1090</t>
  </si>
  <si>
    <t>0213112</t>
  </si>
  <si>
    <t>1040</t>
  </si>
  <si>
    <t>0213121</t>
  </si>
  <si>
    <t>0213122</t>
  </si>
  <si>
    <t>Міська програма «Забезпечення рівних прав та можливостей жінок і чоловіків м.Ніжина» на 2017-2021 роки</t>
  </si>
  <si>
    <t>0213131</t>
  </si>
  <si>
    <t>Міська програма "Молодь Ніжина" на період  до 2020 року</t>
  </si>
  <si>
    <t>Міська програма підтримки багатодітних сімей на  2017 - 2021  роки</t>
  </si>
  <si>
    <t>Програма виплати стипендій обдарованій учнівській та студентській молоді міста на період до 2020 року</t>
  </si>
  <si>
    <t>0620</t>
  </si>
  <si>
    <t>0217130</t>
  </si>
  <si>
    <t>0421</t>
  </si>
  <si>
    <t>0217650</t>
  </si>
  <si>
    <t>0490</t>
  </si>
  <si>
    <t>0217610</t>
  </si>
  <si>
    <t>0411</t>
  </si>
  <si>
    <t>Програма розвитку малого та  середнього  підприємництва  у м. Ніжині на 2017-2020 роки.</t>
  </si>
  <si>
    <t>0218110</t>
  </si>
  <si>
    <t>4017810</t>
  </si>
  <si>
    <t>0320</t>
  </si>
  <si>
    <t>0218410</t>
  </si>
  <si>
    <t>0830</t>
  </si>
  <si>
    <t>0218420</t>
  </si>
  <si>
    <t>0611020</t>
  </si>
  <si>
    <t>1011020</t>
  </si>
  <si>
    <t>0921</t>
  </si>
  <si>
    <t>0611090</t>
  </si>
  <si>
    <t>1011090</t>
  </si>
  <si>
    <t>0960</t>
  </si>
  <si>
    <t>1510180</t>
  </si>
  <si>
    <t>0111</t>
  </si>
  <si>
    <t>0810180</t>
  </si>
  <si>
    <t>1518600</t>
  </si>
  <si>
    <t>0813180</t>
  </si>
  <si>
    <t>1513190</t>
  </si>
  <si>
    <t>1030</t>
  </si>
  <si>
    <t>0813192</t>
  </si>
  <si>
    <t>1513202</t>
  </si>
  <si>
    <t>1010180</t>
  </si>
  <si>
    <t>8600</t>
  </si>
  <si>
    <t>1014082</t>
  </si>
  <si>
    <t>2414040</t>
  </si>
  <si>
    <t>0829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</si>
  <si>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</si>
  <si>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</si>
  <si>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0810</t>
  </si>
  <si>
    <t>1115032</t>
  </si>
  <si>
    <t>1315032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</si>
  <si>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2018-2020 рік </t>
  </si>
  <si>
    <t>1210180</t>
  </si>
  <si>
    <t>4018600</t>
  </si>
  <si>
    <t>4016021</t>
  </si>
  <si>
    <t>1216013</t>
  </si>
  <si>
    <t>1216030</t>
  </si>
  <si>
    <t>4016060</t>
  </si>
  <si>
    <t>1217350</t>
  </si>
  <si>
    <t>1217670</t>
  </si>
  <si>
    <t>4017470</t>
  </si>
  <si>
    <t>180409/250404</t>
  </si>
  <si>
    <t>1218110</t>
  </si>
  <si>
    <t>1218120</t>
  </si>
  <si>
    <t>4017840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</si>
  <si>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</si>
  <si>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</si>
  <si>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</si>
  <si>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</si>
  <si>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</si>
  <si>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</si>
  <si>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</si>
  <si>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</si>
  <si>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</si>
  <si>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</si>
  <si>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</si>
  <si>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</si>
  <si>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</si>
  <si>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</si>
  <si>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</si>
  <si>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</si>
  <si>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</si>
  <si>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</si>
  <si>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</si>
  <si>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2019рік</t>
  </si>
  <si>
    <t>Програма юридичного обслуговування Ніжинської міської ради та виконавчого комітету Ніжинської міської ради на 2019рік</t>
  </si>
  <si>
    <t xml:space="preserve">Міська цільова програма з виконання власних повноважень Ніжинської міської ради на 2019рік 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</si>
  <si>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</t>
  </si>
  <si>
    <t>Програма з управління комунальним майном міста Ніжина на 2019рік</t>
  </si>
  <si>
    <t xml:space="preserve">Міська Програма медичного забезпечення хворих у разі амбулаторного лікування на 2019 рік </t>
  </si>
  <si>
    <t>Міська цільова Програма імунопрофілактики інфекційних захворювань за епідемічними показниками на 2019р.</t>
  </si>
  <si>
    <t>0212142</t>
  </si>
  <si>
    <t>Міська  цільова соціальна програма протидії захворюванню на  туберкульоз    на  2019 рік</t>
  </si>
  <si>
    <t>Міська цільова соціальна програма  протидії ВІЛ-інфекції/СНІДу на 2019рік</t>
  </si>
  <si>
    <t>Міська Програма медичного забезпечення дітей у разі стаціонарного лікування  на 2019р.</t>
  </si>
  <si>
    <t>Міська  цільова програма «Турбота» на 2019р.</t>
  </si>
  <si>
    <t>Міська програма "Ніжин - дітям" на період до 2021 рр.</t>
  </si>
  <si>
    <t xml:space="preserve"> Програма соціальної підтримки сімей, дітей та молоді на 2019 рік</t>
  </si>
  <si>
    <t>0216082</t>
  </si>
  <si>
    <t>Міська цільова програма придбання житла на 2019р.</t>
  </si>
  <si>
    <t>Міська програма реалізації повноважень міської ради у галузі земельних відносин на 2019рік</t>
  </si>
  <si>
    <t xml:space="preserve">Міська цільова програма розвитку цивільного захисту м.Ніжина на 2019рік. 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</si>
  <si>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2019рік» </t>
  </si>
  <si>
    <t xml:space="preserve">Програма  висвітлення діяльності Ніжинської міської ради, її виконавчих органів, міського голови, посадових осіб та депутатів  у 2019році </t>
  </si>
  <si>
    <t xml:space="preserve">Програма  «Соціальний  захист  учнів закладів загальної середньої освіти м. Ніжина  шляхом організації гарячого харчування у 2019році»  </t>
  </si>
  <si>
    <t xml:space="preserve">Програма юридичного обслуговування управління праці та соціального захисту населення Ніжинської міської ради Чернігівської області на 2019 рік  </t>
  </si>
  <si>
    <t xml:space="preserve">Міська цільова Програма з надання пільг на оплату житлово-комунальних та інших послуг на 2019 рік </t>
  </si>
  <si>
    <t xml:space="preserve">Міська  цільова Програма підтримки діяльності Ніжинської міської організації ветеранів України  на 2019рік  </t>
  </si>
  <si>
    <t>Міська програма громадських оплачуваних робіт на 2019рік</t>
  </si>
  <si>
    <t>0817640</t>
  </si>
  <si>
    <t xml:space="preserve">Програма з енергозбереження та енергоефективності у Центрі комплексної реабілітації для  дітей з інвалідністю «Віра» Ніжинської міської ради на 2019рік  </t>
  </si>
  <si>
    <t>Міська цільова програма  з енергозбереження та енергоефективності у Територіальному центрі соціального обслуговування ( надання соціальних послуг)  Ніжинської міської ради Чернігівської області на 2019рік</t>
  </si>
  <si>
    <t xml:space="preserve">Програма  розвитку культури, мистецтва і  охорони культурної спадщини на  2019рік </t>
  </si>
  <si>
    <t xml:space="preserve">Міська цільова Програма  «Юридичного обслуговування управління житлово-комунального господарства та будівництва Ніжинської міської ради  на 2019 рік.» </t>
  </si>
  <si>
    <t>Міська цільова програма «Розвитку комунального підприємства «Ніжинське управління водопровідно-каналізаційного господарства» на 2019рік»</t>
  </si>
  <si>
    <t>Міська цільова програма "Реконструкція, розвиток та утримання   кладовищ міста на 2019 р."</t>
  </si>
  <si>
    <t>Міська цільова програма «Удосконалення системи поводження з твердими побутовими відходами м. Ніжина, розвитку та збереження зелених насаджень на 2019рік.»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</si>
  <si>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2019рік»  </t>
  </si>
  <si>
    <t>Міська цільова програма  «Забезпечення функціонування громадських вбиралень на 2019р.»</t>
  </si>
  <si>
    <t xml:space="preserve">Міська цільова програма «Реставрація пам’яток архітектури м.Ніжина в 2019р.» </t>
  </si>
  <si>
    <t>1217340</t>
  </si>
  <si>
    <t xml:space="preserve">Міська цільова Програма «Розвитку та фінансової підтримки комунальних підприємств м.Ніжина на 2019рік.» </t>
  </si>
  <si>
    <t xml:space="preserve">Міська програми  з  охорони життя  людей  на  водних  об’єктах м. Ніжина  на  2019рік </t>
  </si>
  <si>
    <t xml:space="preserve">Міська цільова програма «Охорона навколишнього природного середовища м. Ніжина на період 2019р.» </t>
  </si>
  <si>
    <t xml:space="preserve">Програма  управління  боргом міського  бюджету міста  Ніжина   на 2019-2023 роки.
</t>
  </si>
  <si>
    <t>всього</t>
  </si>
  <si>
    <t>0813210</t>
  </si>
  <si>
    <t>1213210</t>
  </si>
  <si>
    <t>0813104</t>
  </si>
  <si>
    <t>1014030</t>
  </si>
  <si>
    <t>1014040</t>
  </si>
  <si>
    <t>3718600</t>
  </si>
  <si>
    <t xml:space="preserve">Міська цільова Програма ІІІ Міжнародної літньої школи «Виклики для сучасної демократії: український та польський досвід децентралізації очима молоді» на 2019 р
</t>
  </si>
  <si>
    <t>Назва програми, що  фінансується з місцевих бюджетів у 2019році</t>
  </si>
  <si>
    <t>1217310</t>
  </si>
  <si>
    <t xml:space="preserve">1216011                         </t>
  </si>
  <si>
    <t>Обсяг фінансування (затверджено  із змінами) на 2019 рік</t>
  </si>
  <si>
    <t>Міська цільова програма підтримки співвласників багатоквартирнихжитлових будинків та капітального ремонту житлового фонду м.Ніжина на 2019 рік</t>
  </si>
  <si>
    <t>0217350</t>
  </si>
  <si>
    <t xml:space="preserve">Міська цільова Програма "Розробка схем та проектних рішень масового застосування та детального планування на 2019рік" </t>
  </si>
  <si>
    <t>0813031</t>
  </si>
  <si>
    <t>0617321</t>
  </si>
  <si>
    <t xml:space="preserve">Міська цільова Програма Реконструкція позаміського закладу оздоровлення та відпочинку ім. Я. Батюка  на  2018 -2020 роки </t>
  </si>
  <si>
    <t>Програма надання шефської допомоги військовій частині В/ч 1485 Одеського загону морської охорони для корабля морської охорони проєкту 1204 «Ніжин» на 2019 рік</t>
  </si>
  <si>
    <t>0618110</t>
  </si>
  <si>
    <t>3110180</t>
  </si>
  <si>
    <t>3117130</t>
  </si>
  <si>
    <t>3117660</t>
  </si>
  <si>
    <t>3117650</t>
  </si>
  <si>
    <t>Вик.А.М.Артеменко,  Н.В. Колесник  7-17-49, 7-15-11</t>
  </si>
  <si>
    <t>Міська Програма забезпечення  осіб з інвалідністю, дітей з інвалідністю технічними засобами для використання в побутових умовах на 2019р.</t>
  </si>
  <si>
    <t>Міська   програма  утримання та забезпечення діяльності  КЗ  Ніжинський міський молодіжний центр Ніжинської міської ради 
на 2019-2022роки</t>
  </si>
  <si>
    <t>3710160</t>
  </si>
  <si>
    <t xml:space="preserve">Програма інформатизації діяльності
фінансового управління Ніжинської міської ради на 2019 рік
</t>
  </si>
  <si>
    <t xml:space="preserve">Програма інформатизації діяльності
Управління освіти Ніжинської міської ради Чернігівської області на 2019 рік
</t>
  </si>
  <si>
    <t>0213241</t>
  </si>
  <si>
    <t>0212030</t>
  </si>
  <si>
    <t xml:space="preserve">Міська цільова програма "Забезпечення потреб жіночого населення  у  загальній  та  спеціалізованій амбулаторно-поліклінічній і стаціонарній допомозі за напрямком "Акушерство та гінекологія" на 2019 рік" </t>
  </si>
  <si>
    <t>Міська цільова програма надання  населенню вторинної  медичної допомоги на 2019 рік -ЦПМСД</t>
  </si>
  <si>
    <t>Міська цільова програма надання  населенню вторинної  медичної допомоги на 2019 рік -ЦМЛ</t>
  </si>
  <si>
    <t xml:space="preserve">Міська цільова програма матеріально-технічного  забезпечення надавачів первинної  медичної  допомоги населенню на 2019 рік </t>
  </si>
  <si>
    <t xml:space="preserve">Міська цільова Програма оснащення медичною технікою та виробами медичного призначення на 2019 - 2020 роки </t>
  </si>
  <si>
    <t>Міська цільова програма програма забезпечення  енергоносіями надавачів  первинної медичної  допомоги на 2019р.</t>
  </si>
  <si>
    <t xml:space="preserve">Міська цільова програма  національно-патріотичного виховання дітей та молоді Ніжинської міської об’єднаної територіальної громади на 2018-2020роки </t>
  </si>
  <si>
    <t xml:space="preserve">м. Ніжина за   2019 р.                         </t>
  </si>
  <si>
    <t>Профінансовано станом на 01.01.20 р.</t>
  </si>
  <si>
    <t>0217363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</si>
</sst>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9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0" fillId="0" borderId="10" xfId="48" applyNumberFormat="1" applyFont="1" applyFill="1" applyBorder="1" applyAlignment="1">
      <alignment vertical="center" wrapText="1"/>
      <protection/>
    </xf>
    <xf numFmtId="0" fontId="10" fillId="0" borderId="10" xfId="53" applyFont="1" applyFill="1" applyBorder="1" applyAlignment="1" quotePrefix="1">
      <alignment horizontal="center" vertical="center" wrapText="1"/>
      <protection/>
    </xf>
    <xf numFmtId="0" fontId="53" fillId="0" borderId="10" xfId="54" applyFont="1" applyFill="1" applyBorder="1" applyAlignment="1" quotePrefix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 quotePrefix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92" fontId="10" fillId="0" borderId="10" xfId="62" applyNumberFormat="1" applyFont="1" applyFill="1" applyBorder="1" applyAlignment="1">
      <alignment horizontal="center" vertical="center" wrapText="1"/>
    </xf>
    <xf numFmtId="192" fontId="10" fillId="0" borderId="11" xfId="62" applyNumberFormat="1" applyFont="1" applyFill="1" applyBorder="1" applyAlignment="1">
      <alignment horizontal="center" vertical="center" wrapText="1"/>
    </xf>
    <xf numFmtId="192" fontId="9" fillId="0" borderId="10" xfId="62" applyNumberFormat="1" applyFont="1" applyFill="1" applyBorder="1" applyAlignment="1">
      <alignment horizontal="center" vertical="center" wrapText="1"/>
    </xf>
    <xf numFmtId="192" fontId="5" fillId="0" borderId="10" xfId="62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91" fontId="10" fillId="0" borderId="10" xfId="48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91" fontId="5" fillId="0" borderId="10" xfId="0" applyNumberFormat="1" applyFont="1" applyFill="1" applyBorder="1" applyAlignment="1">
      <alignment horizontal="left" vertical="center" wrapText="1"/>
    </xf>
    <xf numFmtId="191" fontId="10" fillId="0" borderId="12" xfId="48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91" fontId="10" fillId="0" borderId="11" xfId="48" applyNumberFormat="1" applyFont="1" applyFill="1" applyBorder="1" applyAlignment="1">
      <alignment horizontal="left" vertical="center" wrapText="1"/>
      <protection/>
    </xf>
    <xf numFmtId="191" fontId="10" fillId="0" borderId="13" xfId="48" applyNumberFormat="1" applyFont="1" applyFill="1" applyBorder="1" applyAlignment="1">
      <alignment horizontal="left" vertical="center" wrapText="1"/>
      <protection/>
    </xf>
    <xf numFmtId="191" fontId="10" fillId="0" borderId="12" xfId="48" applyNumberFormat="1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191" fontId="9" fillId="0" borderId="11" xfId="48" applyNumberFormat="1" applyFont="1" applyFill="1" applyBorder="1" applyAlignment="1">
      <alignment horizontal="left" vertical="center" wrapText="1"/>
      <protection/>
    </xf>
    <xf numFmtId="191" fontId="9" fillId="0" borderId="13" xfId="48" applyNumberFormat="1" applyFont="1" applyFill="1" applyBorder="1" applyAlignment="1">
      <alignment horizontal="left" vertical="center" wrapText="1"/>
      <protection/>
    </xf>
    <xf numFmtId="191" fontId="9" fillId="0" borderId="12" xfId="48" applyNumberFormat="1" applyFont="1" applyFill="1" applyBorder="1" applyAlignment="1">
      <alignment horizontal="left" vertical="center" wrapText="1"/>
      <protection/>
    </xf>
    <xf numFmtId="192" fontId="5" fillId="0" borderId="11" xfId="62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192" fontId="10" fillId="0" borderId="10" xfId="62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70" zoomScaleNormal="85" zoomScaleSheetLayoutView="70" zoomScalePageLayoutView="0" workbookViewId="0" topLeftCell="A112">
      <selection activeCell="A1" sqref="A1:IV16384"/>
    </sheetView>
  </sheetViews>
  <sheetFormatPr defaultColWidth="9.00390625" defaultRowHeight="12.75"/>
  <cols>
    <col min="1" max="1" width="5.375" style="19" customWidth="1"/>
    <col min="2" max="2" width="12.875" style="43" customWidth="1"/>
    <col min="3" max="5" width="22.50390625" style="43" hidden="1" customWidth="1"/>
    <col min="6" max="6" width="46.00390625" style="44" customWidth="1"/>
    <col min="7" max="7" width="14.00390625" style="45" customWidth="1"/>
    <col min="8" max="9" width="14.00390625" style="43" hidden="1" customWidth="1"/>
    <col min="10" max="10" width="14.00390625" style="45" customWidth="1"/>
    <col min="11" max="12" width="14.00390625" style="43" hidden="1" customWidth="1"/>
    <col min="13" max="13" width="14.00390625" style="42" customWidth="1"/>
    <col min="14" max="16384" width="8.875" style="43" customWidth="1"/>
  </cols>
  <sheetData>
    <row r="1" spans="2:12" ht="19.5" customHeight="1">
      <c r="B1" s="54" t="s">
        <v>6</v>
      </c>
      <c r="C1" s="54"/>
      <c r="D1" s="54"/>
      <c r="E1" s="54"/>
      <c r="F1" s="54"/>
      <c r="G1" s="54"/>
      <c r="H1" s="54"/>
      <c r="I1" s="54"/>
      <c r="J1" s="54"/>
      <c r="K1" s="21"/>
      <c r="L1" s="21"/>
    </row>
    <row r="2" spans="2:12" ht="19.5" customHeight="1">
      <c r="B2" s="55" t="s">
        <v>11</v>
      </c>
      <c r="C2" s="55"/>
      <c r="D2" s="55"/>
      <c r="E2" s="55"/>
      <c r="F2" s="55"/>
      <c r="G2" s="55"/>
      <c r="H2" s="55"/>
      <c r="I2" s="55"/>
      <c r="J2" s="55"/>
      <c r="K2" s="22"/>
      <c r="L2" s="22"/>
    </row>
    <row r="3" spans="2:12" ht="19.5" customHeight="1">
      <c r="B3" s="56" t="s">
        <v>199</v>
      </c>
      <c r="C3" s="56"/>
      <c r="D3" s="56"/>
      <c r="E3" s="56"/>
      <c r="F3" s="56"/>
      <c r="G3" s="56"/>
      <c r="H3" s="56"/>
      <c r="I3" s="56"/>
      <c r="J3" s="56"/>
      <c r="K3" s="23"/>
      <c r="L3" s="23"/>
    </row>
    <row r="4" ht="26.25" customHeight="1"/>
    <row r="5" spans="1:13" ht="94.5">
      <c r="A5" s="4" t="s">
        <v>10</v>
      </c>
      <c r="B5" s="7" t="s">
        <v>101</v>
      </c>
      <c r="C5" s="8" t="s">
        <v>25</v>
      </c>
      <c r="D5" s="8" t="s">
        <v>26</v>
      </c>
      <c r="E5" s="8" t="s">
        <v>27</v>
      </c>
      <c r="F5" s="4" t="s">
        <v>168</v>
      </c>
      <c r="G5" s="4" t="s">
        <v>171</v>
      </c>
      <c r="H5" s="5" t="s">
        <v>108</v>
      </c>
      <c r="I5" s="5" t="s">
        <v>109</v>
      </c>
      <c r="J5" s="4" t="s">
        <v>200</v>
      </c>
      <c r="K5" s="5" t="s">
        <v>110</v>
      </c>
      <c r="L5" s="5" t="s">
        <v>111</v>
      </c>
      <c r="M5" s="4" t="s">
        <v>12</v>
      </c>
    </row>
    <row r="6" spans="1:13" s="46" customFormat="1" ht="18.75" customHeight="1">
      <c r="A6" s="59">
        <v>1</v>
      </c>
      <c r="B6" s="18" t="s">
        <v>160</v>
      </c>
      <c r="C6" s="18"/>
      <c r="D6" s="18"/>
      <c r="E6" s="18"/>
      <c r="F6" s="61" t="s">
        <v>119</v>
      </c>
      <c r="G6" s="30">
        <f>H6+I6</f>
        <v>154817</v>
      </c>
      <c r="H6" s="27">
        <f>H7+H12+H13+H8+H9+H10+H11</f>
        <v>154817</v>
      </c>
      <c r="I6" s="27">
        <f>I7+I12+I13+I8+I9+I10+I11</f>
        <v>0</v>
      </c>
      <c r="J6" s="30">
        <f>K6+L6</f>
        <v>138603.18</v>
      </c>
      <c r="K6" s="27">
        <f>K7+K12+K13+K8+K9+K10+K11</f>
        <v>138603.18</v>
      </c>
      <c r="L6" s="27">
        <f>L7+L12+L13+L8+L9+L10+L11</f>
        <v>0</v>
      </c>
      <c r="M6" s="27">
        <f aca="true" t="shared" si="0" ref="M6:M115">J6/G6*100</f>
        <v>89.52710619634794</v>
      </c>
    </row>
    <row r="7" spans="1:13" s="46" customFormat="1" ht="18" customHeight="1">
      <c r="A7" s="60"/>
      <c r="B7" s="11" t="s">
        <v>28</v>
      </c>
      <c r="C7" s="11" t="s">
        <v>22</v>
      </c>
      <c r="D7" s="9">
        <v>250404</v>
      </c>
      <c r="E7" s="11" t="s">
        <v>29</v>
      </c>
      <c r="F7" s="62"/>
      <c r="G7" s="30">
        <f aca="true" t="shared" si="1" ref="G7:G115">H7+I7</f>
        <v>97100</v>
      </c>
      <c r="H7" s="27">
        <v>97100</v>
      </c>
      <c r="I7" s="27"/>
      <c r="J7" s="30">
        <f aca="true" t="shared" si="2" ref="J7:J115">K7+L7</f>
        <v>81736.98</v>
      </c>
      <c r="K7" s="27">
        <v>81736.98</v>
      </c>
      <c r="L7" s="27"/>
      <c r="M7" s="27">
        <f t="shared" si="0"/>
        <v>84.17814624098867</v>
      </c>
    </row>
    <row r="8" spans="1:13" s="46" customFormat="1" ht="18" customHeight="1">
      <c r="A8" s="60"/>
      <c r="B8" s="11" t="s">
        <v>103</v>
      </c>
      <c r="C8" s="11"/>
      <c r="D8" s="9"/>
      <c r="E8" s="11"/>
      <c r="F8" s="62"/>
      <c r="G8" s="30">
        <f t="shared" si="1"/>
        <v>20000</v>
      </c>
      <c r="H8" s="27">
        <v>20000</v>
      </c>
      <c r="I8" s="27"/>
      <c r="J8" s="30">
        <f t="shared" si="2"/>
        <v>20000</v>
      </c>
      <c r="K8" s="27">
        <v>20000</v>
      </c>
      <c r="L8" s="27"/>
      <c r="M8" s="27">
        <f t="shared" si="0"/>
        <v>100</v>
      </c>
    </row>
    <row r="9" spans="1:13" s="46" customFormat="1" ht="18" customHeight="1" hidden="1">
      <c r="A9" s="60"/>
      <c r="B9" s="11" t="s">
        <v>69</v>
      </c>
      <c r="C9" s="11"/>
      <c r="D9" s="9"/>
      <c r="E9" s="11"/>
      <c r="F9" s="62"/>
      <c r="G9" s="30">
        <f t="shared" si="1"/>
        <v>0</v>
      </c>
      <c r="H9" s="27"/>
      <c r="I9" s="27"/>
      <c r="J9" s="30">
        <f t="shared" si="2"/>
        <v>0</v>
      </c>
      <c r="K9" s="27"/>
      <c r="L9" s="27"/>
      <c r="M9" s="27" t="e">
        <f t="shared" si="0"/>
        <v>#DIV/0!</v>
      </c>
    </row>
    <row r="10" spans="1:13" s="46" customFormat="1" ht="18" customHeight="1">
      <c r="A10" s="60"/>
      <c r="B10" s="11" t="s">
        <v>76</v>
      </c>
      <c r="C10" s="11" t="s">
        <v>77</v>
      </c>
      <c r="D10" s="9">
        <v>250404</v>
      </c>
      <c r="E10" s="11" t="s">
        <v>29</v>
      </c>
      <c r="F10" s="62"/>
      <c r="G10" s="30">
        <f t="shared" si="1"/>
        <v>14450</v>
      </c>
      <c r="H10" s="27">
        <v>14450</v>
      </c>
      <c r="I10" s="27"/>
      <c r="J10" s="30">
        <f t="shared" si="2"/>
        <v>14450</v>
      </c>
      <c r="K10" s="27">
        <v>14450</v>
      </c>
      <c r="L10" s="27"/>
      <c r="M10" s="27">
        <f t="shared" si="0"/>
        <v>100</v>
      </c>
    </row>
    <row r="11" spans="1:13" s="46" customFormat="1" ht="18" customHeight="1">
      <c r="A11" s="60"/>
      <c r="B11" s="11" t="s">
        <v>113</v>
      </c>
      <c r="C11" s="11" t="s">
        <v>77</v>
      </c>
      <c r="D11" s="9">
        <v>250404</v>
      </c>
      <c r="E11" s="11" t="s">
        <v>29</v>
      </c>
      <c r="F11" s="62"/>
      <c r="G11" s="30">
        <f>H11+I11</f>
        <v>20000</v>
      </c>
      <c r="H11" s="27">
        <v>20000</v>
      </c>
      <c r="I11" s="27"/>
      <c r="J11" s="30">
        <f t="shared" si="2"/>
        <v>20000</v>
      </c>
      <c r="K11" s="27">
        <v>20000</v>
      </c>
      <c r="L11" s="27"/>
      <c r="M11" s="27">
        <f t="shared" si="0"/>
        <v>100</v>
      </c>
    </row>
    <row r="12" spans="1:13" s="46" customFormat="1" ht="18" customHeight="1" hidden="1">
      <c r="A12" s="60"/>
      <c r="B12" s="11" t="s">
        <v>87</v>
      </c>
      <c r="C12" s="11" t="s">
        <v>77</v>
      </c>
      <c r="D12" s="9">
        <v>250404</v>
      </c>
      <c r="E12" s="11" t="s">
        <v>29</v>
      </c>
      <c r="F12" s="62"/>
      <c r="G12" s="30">
        <f t="shared" si="1"/>
        <v>0</v>
      </c>
      <c r="H12" s="27"/>
      <c r="I12" s="27"/>
      <c r="J12" s="30">
        <f t="shared" si="2"/>
        <v>0</v>
      </c>
      <c r="K12" s="27"/>
      <c r="L12" s="27"/>
      <c r="M12" s="27" t="e">
        <f>J12/G12*100</f>
        <v>#DIV/0!</v>
      </c>
    </row>
    <row r="13" spans="1:13" s="46" customFormat="1" ht="18" customHeight="1">
      <c r="A13" s="60"/>
      <c r="B13" s="11" t="s">
        <v>100</v>
      </c>
      <c r="C13" s="11" t="s">
        <v>77</v>
      </c>
      <c r="D13" s="9">
        <v>250404</v>
      </c>
      <c r="E13" s="11" t="s">
        <v>29</v>
      </c>
      <c r="F13" s="63"/>
      <c r="G13" s="30">
        <f>H13+I13</f>
        <v>3267</v>
      </c>
      <c r="H13" s="27">
        <v>3267</v>
      </c>
      <c r="I13" s="27"/>
      <c r="J13" s="30">
        <f t="shared" si="2"/>
        <v>2416.2</v>
      </c>
      <c r="K13" s="27">
        <v>2416.2</v>
      </c>
      <c r="L13" s="27"/>
      <c r="M13" s="27">
        <f>J13/G13*100</f>
        <v>73.95775941230485</v>
      </c>
    </row>
    <row r="14" spans="1:13" s="46" customFormat="1" ht="51" customHeight="1">
      <c r="A14" s="33">
        <v>2</v>
      </c>
      <c r="B14" s="11" t="s">
        <v>28</v>
      </c>
      <c r="C14" s="11" t="s">
        <v>22</v>
      </c>
      <c r="D14" s="9">
        <v>250404</v>
      </c>
      <c r="E14" s="11" t="s">
        <v>29</v>
      </c>
      <c r="F14" s="37" t="s">
        <v>120</v>
      </c>
      <c r="G14" s="30">
        <f t="shared" si="1"/>
        <v>1689541</v>
      </c>
      <c r="H14" s="27">
        <v>1689541</v>
      </c>
      <c r="I14" s="27"/>
      <c r="J14" s="30">
        <f t="shared" si="2"/>
        <v>1689534.93</v>
      </c>
      <c r="K14" s="27">
        <v>1689534.93</v>
      </c>
      <c r="L14" s="27"/>
      <c r="M14" s="27">
        <f t="shared" si="0"/>
        <v>99.9996407308257</v>
      </c>
    </row>
    <row r="15" spans="1:13" s="46" customFormat="1" ht="15" customHeight="1">
      <c r="A15" s="52">
        <v>3</v>
      </c>
      <c r="B15" s="18" t="s">
        <v>160</v>
      </c>
      <c r="C15" s="11"/>
      <c r="D15" s="9"/>
      <c r="E15" s="11"/>
      <c r="F15" s="61" t="s">
        <v>121</v>
      </c>
      <c r="G15" s="30">
        <f t="shared" si="1"/>
        <v>142200</v>
      </c>
      <c r="H15" s="27">
        <f>H16+H18+H19+H20+H21+H22+H23+H17</f>
        <v>142200</v>
      </c>
      <c r="I15" s="27">
        <f>I16+I18+I19+I20+I21+I22+I23+I17</f>
        <v>0</v>
      </c>
      <c r="J15" s="30">
        <f t="shared" si="2"/>
        <v>120932.42</v>
      </c>
      <c r="K15" s="27">
        <f>K16+K18+K19+K20+K21+K22+K23+K17</f>
        <v>120932.42</v>
      </c>
      <c r="L15" s="27">
        <f>L16+L18+L19+L20+L21+L22+L23+L17</f>
        <v>0</v>
      </c>
      <c r="M15" s="27">
        <f t="shared" si="0"/>
        <v>85.04389592123769</v>
      </c>
    </row>
    <row r="16" spans="1:13" s="46" customFormat="1" ht="20.25" customHeight="1">
      <c r="A16" s="58"/>
      <c r="B16" s="11" t="s">
        <v>28</v>
      </c>
      <c r="C16" s="11" t="s">
        <v>22</v>
      </c>
      <c r="D16" s="9">
        <v>250404</v>
      </c>
      <c r="E16" s="11" t="s">
        <v>29</v>
      </c>
      <c r="F16" s="62"/>
      <c r="G16" s="30">
        <f t="shared" si="1"/>
        <v>50000</v>
      </c>
      <c r="H16" s="27">
        <v>50000</v>
      </c>
      <c r="I16" s="27"/>
      <c r="J16" s="30">
        <f t="shared" si="2"/>
        <v>44555.92</v>
      </c>
      <c r="K16" s="27">
        <v>44555.92</v>
      </c>
      <c r="L16" s="27"/>
      <c r="M16" s="27">
        <f t="shared" si="0"/>
        <v>89.11184</v>
      </c>
    </row>
    <row r="17" spans="1:13" s="46" customFormat="1" ht="20.25" customHeight="1">
      <c r="A17" s="58"/>
      <c r="B17" s="11" t="s">
        <v>115</v>
      </c>
      <c r="C17" s="11" t="s">
        <v>22</v>
      </c>
      <c r="D17" s="9">
        <v>250404</v>
      </c>
      <c r="E17" s="11" t="s">
        <v>29</v>
      </c>
      <c r="F17" s="62"/>
      <c r="G17" s="30">
        <f>H17+I17</f>
        <v>62000</v>
      </c>
      <c r="H17" s="27">
        <v>62000</v>
      </c>
      <c r="I17" s="27"/>
      <c r="J17" s="30">
        <f>K17+L17</f>
        <v>50276.5</v>
      </c>
      <c r="K17" s="27">
        <v>50276.5</v>
      </c>
      <c r="L17" s="27"/>
      <c r="M17" s="27">
        <f>J17/G17*100</f>
        <v>81.09112903225807</v>
      </c>
    </row>
    <row r="18" spans="1:13" s="46" customFormat="1" ht="23.25" customHeight="1">
      <c r="A18" s="58"/>
      <c r="B18" s="11" t="s">
        <v>103</v>
      </c>
      <c r="C18" s="11"/>
      <c r="D18" s="9"/>
      <c r="E18" s="11"/>
      <c r="F18" s="62"/>
      <c r="G18" s="30">
        <f t="shared" si="1"/>
        <v>2000</v>
      </c>
      <c r="H18" s="27">
        <v>2000</v>
      </c>
      <c r="I18" s="27"/>
      <c r="J18" s="30">
        <f t="shared" si="2"/>
        <v>0</v>
      </c>
      <c r="K18" s="27"/>
      <c r="L18" s="27"/>
      <c r="M18" s="27">
        <f t="shared" si="0"/>
        <v>0</v>
      </c>
    </row>
    <row r="19" spans="1:13" s="46" customFormat="1" ht="23.25" customHeight="1">
      <c r="A19" s="58"/>
      <c r="B19" s="11" t="s">
        <v>69</v>
      </c>
      <c r="C19" s="11"/>
      <c r="D19" s="9"/>
      <c r="E19" s="11"/>
      <c r="F19" s="62"/>
      <c r="G19" s="30">
        <f t="shared" si="1"/>
        <v>2000</v>
      </c>
      <c r="H19" s="27">
        <v>2000</v>
      </c>
      <c r="I19" s="27"/>
      <c r="J19" s="30">
        <f t="shared" si="2"/>
        <v>0</v>
      </c>
      <c r="K19" s="27">
        <v>0</v>
      </c>
      <c r="L19" s="27"/>
      <c r="M19" s="27">
        <f t="shared" si="0"/>
        <v>0</v>
      </c>
    </row>
    <row r="20" spans="1:13" s="46" customFormat="1" ht="23.25" customHeight="1">
      <c r="A20" s="58"/>
      <c r="B20" s="11" t="s">
        <v>76</v>
      </c>
      <c r="C20" s="11"/>
      <c r="D20" s="9"/>
      <c r="E20" s="11"/>
      <c r="F20" s="62"/>
      <c r="G20" s="30">
        <f t="shared" si="1"/>
        <v>5000</v>
      </c>
      <c r="H20" s="27">
        <v>5000</v>
      </c>
      <c r="I20" s="27"/>
      <c r="J20" s="30">
        <f t="shared" si="2"/>
        <v>5000</v>
      </c>
      <c r="K20" s="27">
        <v>5000</v>
      </c>
      <c r="L20" s="27"/>
      <c r="M20" s="27">
        <f t="shared" si="0"/>
        <v>100</v>
      </c>
    </row>
    <row r="21" spans="1:13" s="46" customFormat="1" ht="19.5" customHeight="1">
      <c r="A21" s="58"/>
      <c r="B21" s="11" t="s">
        <v>113</v>
      </c>
      <c r="C21" s="11"/>
      <c r="D21" s="9"/>
      <c r="E21" s="11"/>
      <c r="F21" s="62"/>
      <c r="G21" s="30">
        <f t="shared" si="1"/>
        <v>2000</v>
      </c>
      <c r="H21" s="27">
        <v>2000</v>
      </c>
      <c r="I21" s="27"/>
      <c r="J21" s="30">
        <f t="shared" si="2"/>
        <v>2000</v>
      </c>
      <c r="K21" s="27">
        <v>2000</v>
      </c>
      <c r="L21" s="27"/>
      <c r="M21" s="27">
        <f t="shared" si="0"/>
        <v>100</v>
      </c>
    </row>
    <row r="22" spans="1:13" s="46" customFormat="1" ht="19.5" customHeight="1">
      <c r="A22" s="58"/>
      <c r="B22" s="11" t="s">
        <v>87</v>
      </c>
      <c r="C22" s="11"/>
      <c r="D22" s="9"/>
      <c r="E22" s="11"/>
      <c r="F22" s="62"/>
      <c r="G22" s="30">
        <f t="shared" si="1"/>
        <v>18600</v>
      </c>
      <c r="H22" s="27">
        <v>18600</v>
      </c>
      <c r="I22" s="27"/>
      <c r="J22" s="30">
        <f t="shared" si="2"/>
        <v>18500</v>
      </c>
      <c r="K22" s="27">
        <v>18500</v>
      </c>
      <c r="L22" s="27"/>
      <c r="M22" s="27">
        <f t="shared" si="0"/>
        <v>99.46236559139786</v>
      </c>
    </row>
    <row r="23" spans="1:13" s="46" customFormat="1" ht="19.5" customHeight="1">
      <c r="A23" s="53"/>
      <c r="B23" s="11" t="s">
        <v>100</v>
      </c>
      <c r="C23" s="11"/>
      <c r="D23" s="9"/>
      <c r="E23" s="11"/>
      <c r="F23" s="63"/>
      <c r="G23" s="30">
        <f t="shared" si="1"/>
        <v>600</v>
      </c>
      <c r="H23" s="27">
        <v>600</v>
      </c>
      <c r="I23" s="27"/>
      <c r="J23" s="30">
        <f t="shared" si="2"/>
        <v>600</v>
      </c>
      <c r="K23" s="27">
        <v>600</v>
      </c>
      <c r="L23" s="27"/>
      <c r="M23" s="27">
        <f t="shared" si="0"/>
        <v>100</v>
      </c>
    </row>
    <row r="24" spans="1:13" s="46" customFormat="1" ht="39" customHeight="1">
      <c r="A24" s="33">
        <v>4</v>
      </c>
      <c r="B24" s="11" t="s">
        <v>28</v>
      </c>
      <c r="C24" s="11"/>
      <c r="D24" s="9"/>
      <c r="E24" s="11"/>
      <c r="F24" s="37" t="s">
        <v>30</v>
      </c>
      <c r="G24" s="30">
        <f t="shared" si="1"/>
        <v>33400</v>
      </c>
      <c r="H24" s="27">
        <v>33400</v>
      </c>
      <c r="I24" s="27"/>
      <c r="J24" s="30">
        <f t="shared" si="2"/>
        <v>28285.7</v>
      </c>
      <c r="K24" s="27">
        <v>28285.7</v>
      </c>
      <c r="L24" s="27"/>
      <c r="M24" s="27">
        <f t="shared" si="0"/>
        <v>84.6877245508982</v>
      </c>
    </row>
    <row r="25" spans="1:13" s="32" customFormat="1" ht="21.75" customHeight="1">
      <c r="A25" s="52">
        <v>5</v>
      </c>
      <c r="B25" s="11" t="s">
        <v>160</v>
      </c>
      <c r="C25" s="11" t="s">
        <v>22</v>
      </c>
      <c r="D25" s="9">
        <v>250404</v>
      </c>
      <c r="E25" s="11" t="s">
        <v>29</v>
      </c>
      <c r="F25" s="61" t="s">
        <v>23</v>
      </c>
      <c r="G25" s="30">
        <f t="shared" si="1"/>
        <v>2055589.55</v>
      </c>
      <c r="H25" s="29">
        <f>SUM(H26:H32)</f>
        <v>914501.55</v>
      </c>
      <c r="I25" s="29">
        <f>SUM(I26:I32)</f>
        <v>1141088</v>
      </c>
      <c r="J25" s="30">
        <f t="shared" si="2"/>
        <v>2054999.87</v>
      </c>
      <c r="K25" s="29">
        <f>SUM(K26:K32)</f>
        <v>914115.55</v>
      </c>
      <c r="L25" s="29">
        <f>SUM(L26:L32)</f>
        <v>1140884.32</v>
      </c>
      <c r="M25" s="27">
        <f t="shared" si="0"/>
        <v>99.97131333928021</v>
      </c>
    </row>
    <row r="26" spans="1:13" s="32" customFormat="1" ht="15">
      <c r="A26" s="58"/>
      <c r="B26" s="11" t="s">
        <v>28</v>
      </c>
      <c r="C26" s="11"/>
      <c r="D26" s="9"/>
      <c r="E26" s="11"/>
      <c r="F26" s="62"/>
      <c r="G26" s="30">
        <f t="shared" si="1"/>
        <v>1600</v>
      </c>
      <c r="H26" s="27">
        <v>1600</v>
      </c>
      <c r="I26" s="27"/>
      <c r="J26" s="30">
        <f t="shared" si="2"/>
        <v>1215</v>
      </c>
      <c r="K26" s="27">
        <v>1215</v>
      </c>
      <c r="L26" s="27"/>
      <c r="M26" s="27">
        <f t="shared" si="0"/>
        <v>75.9375</v>
      </c>
    </row>
    <row r="27" spans="1:13" s="32" customFormat="1" ht="21" customHeight="1">
      <c r="A27" s="58"/>
      <c r="B27" s="11" t="s">
        <v>118</v>
      </c>
      <c r="C27" s="11"/>
      <c r="D27" s="9"/>
      <c r="E27" s="11"/>
      <c r="F27" s="62"/>
      <c r="G27" s="30">
        <f>H27+I27</f>
        <v>359834.55</v>
      </c>
      <c r="H27" s="27">
        <v>359834.55</v>
      </c>
      <c r="I27" s="27"/>
      <c r="J27" s="30">
        <f>K27+L27</f>
        <v>359834.55</v>
      </c>
      <c r="K27" s="27">
        <v>359834.55</v>
      </c>
      <c r="L27" s="27"/>
      <c r="M27" s="27">
        <f>J27/G27*100</f>
        <v>100</v>
      </c>
    </row>
    <row r="28" spans="1:13" s="32" customFormat="1" ht="15">
      <c r="A28" s="58"/>
      <c r="B28" s="11" t="s">
        <v>61</v>
      </c>
      <c r="C28" s="11"/>
      <c r="D28" s="9"/>
      <c r="E28" s="11"/>
      <c r="F28" s="62"/>
      <c r="G28" s="30">
        <f>H28+I28</f>
        <v>752864</v>
      </c>
      <c r="H28" s="27">
        <f>116651+83006</f>
        <v>199657</v>
      </c>
      <c r="I28" s="27">
        <f>269994+283213</f>
        <v>553207</v>
      </c>
      <c r="J28" s="30">
        <f>K28+L28</f>
        <v>752661</v>
      </c>
      <c r="K28" s="27">
        <f>116651+83006</f>
        <v>199657</v>
      </c>
      <c r="L28" s="27">
        <f>283010+269994</f>
        <v>553004</v>
      </c>
      <c r="M28" s="27">
        <f>J28/G28*100</f>
        <v>99.97303629872061</v>
      </c>
    </row>
    <row r="29" spans="1:13" s="32" customFormat="1" ht="15">
      <c r="A29" s="58"/>
      <c r="B29" s="11" t="s">
        <v>163</v>
      </c>
      <c r="C29" s="11"/>
      <c r="D29" s="9"/>
      <c r="E29" s="11"/>
      <c r="F29" s="62"/>
      <c r="G29" s="30">
        <f>H29+I29</f>
        <v>99900</v>
      </c>
      <c r="H29" s="27">
        <v>54900</v>
      </c>
      <c r="I29" s="27">
        <v>45000</v>
      </c>
      <c r="J29" s="30">
        <f>K29+L29</f>
        <v>99900</v>
      </c>
      <c r="K29" s="27">
        <v>54900</v>
      </c>
      <c r="L29" s="27">
        <v>45000</v>
      </c>
      <c r="M29" s="27">
        <f>J29/G29*100</f>
        <v>100</v>
      </c>
    </row>
    <row r="30" spans="1:13" s="32" customFormat="1" ht="15">
      <c r="A30" s="58"/>
      <c r="B30" s="11" t="s">
        <v>164</v>
      </c>
      <c r="C30" s="11"/>
      <c r="D30" s="9"/>
      <c r="E30" s="11"/>
      <c r="F30" s="62"/>
      <c r="G30" s="30">
        <f t="shared" si="1"/>
        <v>365891</v>
      </c>
      <c r="H30" s="27">
        <v>114917</v>
      </c>
      <c r="I30" s="27">
        <v>250974</v>
      </c>
      <c r="J30" s="30">
        <f t="shared" si="2"/>
        <v>365889.32</v>
      </c>
      <c r="K30" s="27">
        <v>114916</v>
      </c>
      <c r="L30" s="27">
        <v>250973.32</v>
      </c>
      <c r="M30" s="27">
        <f t="shared" si="0"/>
        <v>99.99954084686424</v>
      </c>
    </row>
    <row r="31" spans="1:13" s="32" customFormat="1" ht="15">
      <c r="A31" s="58"/>
      <c r="B31" s="11" t="s">
        <v>165</v>
      </c>
      <c r="C31" s="11"/>
      <c r="D31" s="9"/>
      <c r="E31" s="11"/>
      <c r="F31" s="62"/>
      <c r="G31" s="30">
        <f>H31+I31</f>
        <v>167000</v>
      </c>
      <c r="H31" s="27">
        <v>73343</v>
      </c>
      <c r="I31" s="27">
        <v>93657</v>
      </c>
      <c r="J31" s="30">
        <f>K31+L31</f>
        <v>167000</v>
      </c>
      <c r="K31" s="27">
        <v>73343</v>
      </c>
      <c r="L31" s="27">
        <v>93657</v>
      </c>
      <c r="M31" s="27">
        <f>J31/G31*100</f>
        <v>100</v>
      </c>
    </row>
    <row r="32" spans="1:13" s="32" customFormat="1" ht="15">
      <c r="A32" s="53"/>
      <c r="B32" s="11" t="s">
        <v>91</v>
      </c>
      <c r="C32" s="11"/>
      <c r="D32" s="9"/>
      <c r="E32" s="11"/>
      <c r="F32" s="63"/>
      <c r="G32" s="30">
        <f t="shared" si="1"/>
        <v>308500</v>
      </c>
      <c r="H32" s="27">
        <v>110250</v>
      </c>
      <c r="I32" s="27">
        <v>198250</v>
      </c>
      <c r="J32" s="30">
        <f t="shared" si="2"/>
        <v>308500</v>
      </c>
      <c r="K32" s="27">
        <v>110250</v>
      </c>
      <c r="L32" s="27">
        <v>198250</v>
      </c>
      <c r="M32" s="27">
        <f t="shared" si="0"/>
        <v>100</v>
      </c>
    </row>
    <row r="33" spans="1:13" s="32" customFormat="1" ht="79.5" customHeight="1">
      <c r="A33" s="52">
        <v>6</v>
      </c>
      <c r="B33" s="11" t="s">
        <v>160</v>
      </c>
      <c r="C33" s="11" t="s">
        <v>22</v>
      </c>
      <c r="D33" s="9">
        <v>250404</v>
      </c>
      <c r="E33" s="11" t="s">
        <v>29</v>
      </c>
      <c r="F33" s="69" t="s">
        <v>122</v>
      </c>
      <c r="G33" s="30">
        <f t="shared" si="1"/>
        <v>630000</v>
      </c>
      <c r="H33" s="27">
        <f>H34+H35</f>
        <v>630000</v>
      </c>
      <c r="I33" s="27">
        <f>I34+I35</f>
        <v>0</v>
      </c>
      <c r="J33" s="30">
        <f t="shared" si="2"/>
        <v>627162.55</v>
      </c>
      <c r="K33" s="27">
        <f>K34+K35</f>
        <v>627162.55</v>
      </c>
      <c r="L33" s="27">
        <f>L34+L35</f>
        <v>0</v>
      </c>
      <c r="M33" s="27">
        <f t="shared" si="0"/>
        <v>99.54961111111112</v>
      </c>
    </row>
    <row r="34" spans="1:13" s="32" customFormat="1" ht="37.5" customHeight="1">
      <c r="A34" s="58"/>
      <c r="B34" s="11" t="s">
        <v>28</v>
      </c>
      <c r="C34" s="11"/>
      <c r="D34" s="9"/>
      <c r="E34" s="11"/>
      <c r="F34" s="70"/>
      <c r="G34" s="30">
        <f t="shared" si="1"/>
        <v>280000</v>
      </c>
      <c r="H34" s="27">
        <f>240000+40000</f>
        <v>280000</v>
      </c>
      <c r="I34" s="27"/>
      <c r="J34" s="30">
        <f t="shared" si="2"/>
        <v>278250.55</v>
      </c>
      <c r="K34" s="27">
        <v>278250.55</v>
      </c>
      <c r="L34" s="27"/>
      <c r="M34" s="27">
        <f t="shared" si="0"/>
        <v>99.37519642857143</v>
      </c>
    </row>
    <row r="35" spans="1:13" s="32" customFormat="1" ht="37.5" customHeight="1">
      <c r="A35" s="53"/>
      <c r="B35" s="11" t="s">
        <v>87</v>
      </c>
      <c r="C35" s="11"/>
      <c r="D35" s="9"/>
      <c r="E35" s="11"/>
      <c r="F35" s="71"/>
      <c r="G35" s="30">
        <f t="shared" si="1"/>
        <v>350000</v>
      </c>
      <c r="H35" s="27">
        <v>350000</v>
      </c>
      <c r="I35" s="27"/>
      <c r="J35" s="30">
        <f t="shared" si="2"/>
        <v>348912</v>
      </c>
      <c r="K35" s="27">
        <v>348912</v>
      </c>
      <c r="L35" s="27"/>
      <c r="M35" s="27">
        <f t="shared" si="0"/>
        <v>99.68914285714285</v>
      </c>
    </row>
    <row r="36" spans="1:13" s="46" customFormat="1" ht="36" customHeight="1">
      <c r="A36" s="52">
        <v>7</v>
      </c>
      <c r="B36" s="11" t="s">
        <v>28</v>
      </c>
      <c r="C36" s="11"/>
      <c r="D36" s="9"/>
      <c r="E36" s="11"/>
      <c r="F36" s="61" t="s">
        <v>123</v>
      </c>
      <c r="G36" s="30">
        <f aca="true" t="shared" si="3" ref="G36:G41">H36+I36</f>
        <v>24430.4</v>
      </c>
      <c r="H36" s="27">
        <f>35000-10569.6</f>
        <v>24430.4</v>
      </c>
      <c r="I36" s="27"/>
      <c r="J36" s="30">
        <f t="shared" si="2"/>
        <v>24430.4</v>
      </c>
      <c r="K36" s="27">
        <v>24430.4</v>
      </c>
      <c r="L36" s="27"/>
      <c r="M36" s="27">
        <f aca="true" t="shared" si="4" ref="M36:M41">J36/G36*100</f>
        <v>100</v>
      </c>
    </row>
    <row r="37" spans="1:13" s="46" customFormat="1" ht="39" customHeight="1">
      <c r="A37" s="53"/>
      <c r="B37" s="11" t="s">
        <v>180</v>
      </c>
      <c r="C37" s="11"/>
      <c r="D37" s="9"/>
      <c r="E37" s="11"/>
      <c r="F37" s="63"/>
      <c r="G37" s="30">
        <f t="shared" si="3"/>
        <v>10569.6</v>
      </c>
      <c r="H37" s="27">
        <f>10569.6</f>
        <v>10569.6</v>
      </c>
      <c r="I37" s="27"/>
      <c r="J37" s="30">
        <f t="shared" si="2"/>
        <v>10565</v>
      </c>
      <c r="K37" s="27">
        <v>10565</v>
      </c>
      <c r="L37" s="27"/>
      <c r="M37" s="27">
        <f t="shared" si="4"/>
        <v>99.95647895852255</v>
      </c>
    </row>
    <row r="38" spans="1:13" s="46" customFormat="1" ht="111" customHeight="1">
      <c r="A38" s="33">
        <v>8</v>
      </c>
      <c r="B38" s="11" t="s">
        <v>118</v>
      </c>
      <c r="C38" s="11"/>
      <c r="D38" s="9"/>
      <c r="E38" s="11"/>
      <c r="F38" s="37" t="s">
        <v>196</v>
      </c>
      <c r="G38" s="30">
        <f t="shared" si="3"/>
        <v>2820800</v>
      </c>
      <c r="H38" s="27"/>
      <c r="I38" s="27">
        <v>2820800</v>
      </c>
      <c r="J38" s="30">
        <f>K38+L38</f>
        <v>2820599</v>
      </c>
      <c r="K38" s="27"/>
      <c r="L38" s="27">
        <v>2820599</v>
      </c>
      <c r="M38" s="27">
        <f t="shared" si="4"/>
        <v>99.99287436188315</v>
      </c>
    </row>
    <row r="39" spans="1:13" s="46" customFormat="1" ht="66.75" customHeight="1" hidden="1">
      <c r="A39" s="33"/>
      <c r="B39" s="11" t="s">
        <v>118</v>
      </c>
      <c r="C39" s="11"/>
      <c r="D39" s="9"/>
      <c r="E39" s="11"/>
      <c r="F39" s="37" t="s">
        <v>194</v>
      </c>
      <c r="G39" s="30">
        <f t="shared" si="3"/>
        <v>0</v>
      </c>
      <c r="H39" s="27"/>
      <c r="I39" s="27"/>
      <c r="J39" s="30">
        <f t="shared" si="2"/>
        <v>0</v>
      </c>
      <c r="K39" s="27"/>
      <c r="L39" s="27"/>
      <c r="M39" s="27" t="e">
        <f t="shared" si="4"/>
        <v>#DIV/0!</v>
      </c>
    </row>
    <row r="40" spans="1:13" s="32" customFormat="1" ht="87.75" customHeight="1" hidden="1">
      <c r="A40" s="33"/>
      <c r="B40" s="10" t="s">
        <v>191</v>
      </c>
      <c r="C40" s="13" t="s">
        <v>13</v>
      </c>
      <c r="D40" s="9">
        <v>80800</v>
      </c>
      <c r="E40" s="11" t="s">
        <v>32</v>
      </c>
      <c r="F40" s="37" t="s">
        <v>192</v>
      </c>
      <c r="G40" s="30">
        <f t="shared" si="3"/>
        <v>0</v>
      </c>
      <c r="H40" s="27"/>
      <c r="I40" s="27"/>
      <c r="J40" s="30">
        <f t="shared" si="2"/>
        <v>0</v>
      </c>
      <c r="K40" s="27"/>
      <c r="L40" s="27"/>
      <c r="M40" s="27" t="e">
        <f t="shared" si="4"/>
        <v>#DIV/0!</v>
      </c>
    </row>
    <row r="41" spans="1:13" s="32" customFormat="1" ht="63.75" customHeight="1" hidden="1">
      <c r="A41" s="33"/>
      <c r="B41" s="10" t="s">
        <v>31</v>
      </c>
      <c r="C41" s="13" t="s">
        <v>13</v>
      </c>
      <c r="D41" s="9">
        <v>80800</v>
      </c>
      <c r="E41" s="11" t="s">
        <v>32</v>
      </c>
      <c r="F41" s="37" t="s">
        <v>193</v>
      </c>
      <c r="G41" s="30">
        <f t="shared" si="3"/>
        <v>0</v>
      </c>
      <c r="H41" s="27"/>
      <c r="I41" s="27"/>
      <c r="J41" s="30">
        <f>K41+L41</f>
        <v>0</v>
      </c>
      <c r="K41" s="27"/>
      <c r="L41" s="27"/>
      <c r="M41" s="27" t="e">
        <f t="shared" si="4"/>
        <v>#DIV/0!</v>
      </c>
    </row>
    <row r="42" spans="1:13" s="32" customFormat="1" ht="56.25" customHeight="1">
      <c r="A42" s="33">
        <v>9</v>
      </c>
      <c r="B42" s="10" t="s">
        <v>31</v>
      </c>
      <c r="C42" s="13" t="s">
        <v>13</v>
      </c>
      <c r="D42" s="9">
        <v>80800</v>
      </c>
      <c r="E42" s="11" t="s">
        <v>32</v>
      </c>
      <c r="F42" s="37" t="s">
        <v>124</v>
      </c>
      <c r="G42" s="30">
        <f t="shared" si="1"/>
        <v>1747740</v>
      </c>
      <c r="H42" s="27">
        <v>1747740</v>
      </c>
      <c r="I42" s="27"/>
      <c r="J42" s="30">
        <f t="shared" si="2"/>
        <v>1747576.67</v>
      </c>
      <c r="K42" s="27">
        <v>1747576.67</v>
      </c>
      <c r="L42" s="27"/>
      <c r="M42" s="27">
        <f t="shared" si="0"/>
        <v>99.99065478846968</v>
      </c>
    </row>
    <row r="43" spans="1:13" s="32" customFormat="1" ht="38.25" customHeight="1">
      <c r="A43" s="52">
        <v>10</v>
      </c>
      <c r="B43" s="10" t="s">
        <v>201</v>
      </c>
      <c r="C43" s="13" t="s">
        <v>13</v>
      </c>
      <c r="D43" s="9">
        <v>80800</v>
      </c>
      <c r="E43" s="11" t="s">
        <v>32</v>
      </c>
      <c r="F43" s="61" t="s">
        <v>195</v>
      </c>
      <c r="G43" s="30">
        <f>H43+I43</f>
        <v>110000</v>
      </c>
      <c r="H43" s="27"/>
      <c r="I43" s="27">
        <v>110000</v>
      </c>
      <c r="J43" s="30">
        <f>K43+L43</f>
        <v>109900</v>
      </c>
      <c r="K43" s="27"/>
      <c r="L43" s="27">
        <v>109900</v>
      </c>
      <c r="M43" s="27">
        <f>J43/G43*100</f>
        <v>99.90909090909092</v>
      </c>
    </row>
    <row r="44" spans="1:13" s="32" customFormat="1" ht="38.25" customHeight="1">
      <c r="A44" s="53"/>
      <c r="B44" s="10" t="s">
        <v>31</v>
      </c>
      <c r="C44" s="13"/>
      <c r="D44" s="9"/>
      <c r="E44" s="11"/>
      <c r="F44" s="63"/>
      <c r="G44" s="30">
        <f>H44+I44</f>
        <v>10000</v>
      </c>
      <c r="H44" s="27">
        <v>10000</v>
      </c>
      <c r="I44" s="27"/>
      <c r="J44" s="30">
        <f>K44+L44</f>
        <v>9999.89</v>
      </c>
      <c r="K44" s="27">
        <v>9999.89</v>
      </c>
      <c r="L44" s="27"/>
      <c r="M44" s="27">
        <f>J44/G44*100</f>
        <v>99.99889999999999</v>
      </c>
    </row>
    <row r="45" spans="1:13" s="32" customFormat="1" ht="54" customHeight="1">
      <c r="A45" s="33">
        <v>11</v>
      </c>
      <c r="B45" s="10" t="s">
        <v>31</v>
      </c>
      <c r="C45" s="13" t="s">
        <v>13</v>
      </c>
      <c r="D45" s="9">
        <v>80800</v>
      </c>
      <c r="E45" s="11" t="s">
        <v>32</v>
      </c>
      <c r="F45" s="37" t="s">
        <v>197</v>
      </c>
      <c r="G45" s="30">
        <f>H45+I45</f>
        <v>452500</v>
      </c>
      <c r="H45" s="27">
        <v>452500</v>
      </c>
      <c r="I45" s="27"/>
      <c r="J45" s="30">
        <f>K45+L45</f>
        <v>450916.29</v>
      </c>
      <c r="K45" s="27">
        <v>450916.29</v>
      </c>
      <c r="L45" s="27"/>
      <c r="M45" s="27">
        <f>J45/G45*100</f>
        <v>99.650008839779</v>
      </c>
    </row>
    <row r="46" spans="1:13" s="32" customFormat="1" ht="78" customHeight="1">
      <c r="A46" s="33">
        <v>12</v>
      </c>
      <c r="B46" s="10" t="s">
        <v>31</v>
      </c>
      <c r="C46" s="13"/>
      <c r="D46" s="9"/>
      <c r="E46" s="11"/>
      <c r="F46" s="37" t="s">
        <v>185</v>
      </c>
      <c r="G46" s="30">
        <f t="shared" si="1"/>
        <v>18000</v>
      </c>
      <c r="H46" s="27">
        <v>18000</v>
      </c>
      <c r="I46" s="27"/>
      <c r="J46" s="30">
        <f t="shared" si="2"/>
        <v>18000</v>
      </c>
      <c r="K46" s="27">
        <v>18000</v>
      </c>
      <c r="L46" s="27"/>
      <c r="M46" s="27">
        <f t="shared" si="0"/>
        <v>100</v>
      </c>
    </row>
    <row r="47" spans="1:13" s="32" customFormat="1" ht="49.5" customHeight="1">
      <c r="A47" s="33">
        <v>13</v>
      </c>
      <c r="B47" s="10" t="s">
        <v>107</v>
      </c>
      <c r="C47" s="14"/>
      <c r="D47" s="9"/>
      <c r="E47" s="11"/>
      <c r="F47" s="37" t="s">
        <v>125</v>
      </c>
      <c r="G47" s="30">
        <f>H47+I47</f>
        <v>90000</v>
      </c>
      <c r="H47" s="27">
        <v>90000</v>
      </c>
      <c r="I47" s="27"/>
      <c r="J47" s="30">
        <f>K47+L47</f>
        <v>89990.28</v>
      </c>
      <c r="K47" s="27">
        <v>89990.28</v>
      </c>
      <c r="L47" s="27"/>
      <c r="M47" s="27">
        <f>J47/G47*100</f>
        <v>99.9892</v>
      </c>
    </row>
    <row r="48" spans="1:13" s="32" customFormat="1" ht="30.75">
      <c r="A48" s="33">
        <v>14</v>
      </c>
      <c r="B48" s="10" t="s">
        <v>126</v>
      </c>
      <c r="C48" s="14"/>
      <c r="D48" s="9"/>
      <c r="E48" s="11"/>
      <c r="F48" s="37" t="s">
        <v>127</v>
      </c>
      <c r="G48" s="30">
        <f>H48+I48</f>
        <v>62000</v>
      </c>
      <c r="H48" s="27">
        <v>62000</v>
      </c>
      <c r="I48" s="27"/>
      <c r="J48" s="30">
        <f>K48+L48</f>
        <v>61075.07</v>
      </c>
      <c r="K48" s="27">
        <v>61075.07</v>
      </c>
      <c r="L48" s="27"/>
      <c r="M48" s="27">
        <f>J48/G48*100</f>
        <v>98.50817741935484</v>
      </c>
    </row>
    <row r="49" spans="1:13" s="32" customFormat="1" ht="39.75" customHeight="1">
      <c r="A49" s="33">
        <v>15</v>
      </c>
      <c r="B49" s="10" t="s">
        <v>33</v>
      </c>
      <c r="C49" s="14" t="s">
        <v>14</v>
      </c>
      <c r="D49" s="9">
        <v>81009</v>
      </c>
      <c r="E49" s="11" t="s">
        <v>34</v>
      </c>
      <c r="F49" s="37" t="s">
        <v>128</v>
      </c>
      <c r="G49" s="30">
        <f t="shared" si="1"/>
        <v>25000</v>
      </c>
      <c r="H49" s="27">
        <v>25000</v>
      </c>
      <c r="I49" s="27"/>
      <c r="J49" s="30">
        <f t="shared" si="2"/>
        <v>24998.74</v>
      </c>
      <c r="K49" s="27">
        <v>24998.74</v>
      </c>
      <c r="L49" s="27"/>
      <c r="M49" s="27">
        <f t="shared" si="0"/>
        <v>99.99496</v>
      </c>
    </row>
    <row r="50" spans="1:13" s="32" customFormat="1" ht="39.75" customHeight="1">
      <c r="A50" s="33">
        <v>16</v>
      </c>
      <c r="B50" s="10" t="s">
        <v>35</v>
      </c>
      <c r="C50" s="14"/>
      <c r="D50" s="9">
        <v>81101</v>
      </c>
      <c r="E50" s="11" t="s">
        <v>34</v>
      </c>
      <c r="F50" s="37" t="s">
        <v>129</v>
      </c>
      <c r="G50" s="30">
        <f t="shared" si="1"/>
        <v>50000</v>
      </c>
      <c r="H50" s="27">
        <v>50000</v>
      </c>
      <c r="I50" s="27"/>
      <c r="J50" s="30">
        <f t="shared" si="2"/>
        <v>49992.94</v>
      </c>
      <c r="K50" s="27">
        <v>49992.94</v>
      </c>
      <c r="L50" s="27"/>
      <c r="M50" s="27">
        <f t="shared" si="0"/>
        <v>99.98588000000001</v>
      </c>
    </row>
    <row r="51" spans="1:13" s="32" customFormat="1" ht="24" customHeight="1">
      <c r="A51" s="52">
        <v>17</v>
      </c>
      <c r="B51" s="10" t="s">
        <v>160</v>
      </c>
      <c r="C51" s="14"/>
      <c r="D51" s="9"/>
      <c r="E51" s="11"/>
      <c r="F51" s="61" t="s">
        <v>130</v>
      </c>
      <c r="G51" s="30">
        <f t="shared" si="1"/>
        <v>7517557</v>
      </c>
      <c r="H51" s="27">
        <f>H52+H53+H56+H57+H55+H54</f>
        <v>7517557</v>
      </c>
      <c r="I51" s="27">
        <f>I52+I53+I56+I57+I55+I54</f>
        <v>0</v>
      </c>
      <c r="J51" s="30">
        <f t="shared" si="2"/>
        <v>7495765.43</v>
      </c>
      <c r="K51" s="27">
        <f>K52+K53+K56+K57+K55+K54</f>
        <v>7495765.43</v>
      </c>
      <c r="L51" s="27">
        <f>L52+L53+L56+L57+L55+L54</f>
        <v>0</v>
      </c>
      <c r="M51" s="27">
        <f t="shared" si="0"/>
        <v>99.71012431299157</v>
      </c>
    </row>
    <row r="52" spans="1:13" s="32" customFormat="1" ht="24" customHeight="1">
      <c r="A52" s="58"/>
      <c r="B52" s="11" t="s">
        <v>35</v>
      </c>
      <c r="C52" s="11"/>
      <c r="D52" s="9">
        <v>80101</v>
      </c>
      <c r="E52" s="11" t="s">
        <v>34</v>
      </c>
      <c r="F52" s="62"/>
      <c r="G52" s="30">
        <f t="shared" si="1"/>
        <v>100000</v>
      </c>
      <c r="H52" s="27">
        <f>70000+30000</f>
        <v>100000</v>
      </c>
      <c r="I52" s="27"/>
      <c r="J52" s="30">
        <f t="shared" si="2"/>
        <v>99785.84000000001</v>
      </c>
      <c r="K52" s="27">
        <f>29802.24+69983.6</f>
        <v>99785.84000000001</v>
      </c>
      <c r="L52" s="27"/>
      <c r="M52" s="27">
        <f t="shared" si="0"/>
        <v>99.78584000000001</v>
      </c>
    </row>
    <row r="53" spans="1:13" s="32" customFormat="1" ht="24" customHeight="1">
      <c r="A53" s="58"/>
      <c r="B53" s="11" t="s">
        <v>36</v>
      </c>
      <c r="C53" s="11" t="s">
        <v>15</v>
      </c>
      <c r="D53" s="9">
        <v>90412</v>
      </c>
      <c r="E53" s="11" t="s">
        <v>37</v>
      </c>
      <c r="F53" s="62"/>
      <c r="G53" s="30">
        <f t="shared" si="1"/>
        <v>1249730</v>
      </c>
      <c r="H53" s="27">
        <v>1249730</v>
      </c>
      <c r="I53" s="27"/>
      <c r="J53" s="30">
        <f t="shared" si="2"/>
        <v>1228152.86</v>
      </c>
      <c r="K53" s="27">
        <v>1228152.86</v>
      </c>
      <c r="L53" s="27"/>
      <c r="M53" s="27">
        <f t="shared" si="0"/>
        <v>98.27345586646716</v>
      </c>
    </row>
    <row r="54" spans="1:13" s="32" customFormat="1" ht="24" customHeight="1">
      <c r="A54" s="58"/>
      <c r="B54" s="11" t="s">
        <v>175</v>
      </c>
      <c r="C54" s="11"/>
      <c r="D54" s="9"/>
      <c r="E54" s="11"/>
      <c r="F54" s="62"/>
      <c r="G54" s="30">
        <f t="shared" si="1"/>
        <v>519</v>
      </c>
      <c r="H54" s="27">
        <v>519</v>
      </c>
      <c r="I54" s="27"/>
      <c r="J54" s="30">
        <f t="shared" si="2"/>
        <v>518.84</v>
      </c>
      <c r="K54" s="27">
        <v>518.84</v>
      </c>
      <c r="L54" s="27"/>
      <c r="M54" s="27">
        <f t="shared" si="0"/>
        <v>99.96917148362236</v>
      </c>
    </row>
    <row r="55" spans="1:13" s="32" customFormat="1" ht="24" customHeight="1">
      <c r="A55" s="58"/>
      <c r="B55" s="11" t="s">
        <v>112</v>
      </c>
      <c r="C55" s="11"/>
      <c r="D55" s="9"/>
      <c r="E55" s="11"/>
      <c r="F55" s="62"/>
      <c r="G55" s="30">
        <f t="shared" si="1"/>
        <v>660517</v>
      </c>
      <c r="H55" s="27">
        <f>423615+236902</f>
        <v>660517</v>
      </c>
      <c r="I55" s="27"/>
      <c r="J55" s="30">
        <f t="shared" si="2"/>
        <v>660517</v>
      </c>
      <c r="K55" s="27">
        <v>660517</v>
      </c>
      <c r="L55" s="27"/>
      <c r="M55" s="27">
        <f>J55/G55*100</f>
        <v>100</v>
      </c>
    </row>
    <row r="56" spans="1:13" s="32" customFormat="1" ht="24" customHeight="1">
      <c r="A56" s="58"/>
      <c r="B56" s="11" t="s">
        <v>104</v>
      </c>
      <c r="C56" s="11"/>
      <c r="D56" s="9"/>
      <c r="E56" s="11"/>
      <c r="F56" s="62"/>
      <c r="G56" s="30">
        <f t="shared" si="1"/>
        <v>3000000</v>
      </c>
      <c r="H56" s="27">
        <v>3000000</v>
      </c>
      <c r="I56" s="27"/>
      <c r="J56" s="30">
        <f t="shared" si="2"/>
        <v>3000000</v>
      </c>
      <c r="K56" s="27">
        <v>3000000</v>
      </c>
      <c r="L56" s="27"/>
      <c r="M56" s="27">
        <f>J56/G56*100</f>
        <v>100</v>
      </c>
    </row>
    <row r="57" spans="1:13" s="32" customFormat="1" ht="24" customHeight="1">
      <c r="A57" s="53"/>
      <c r="B57" s="11" t="s">
        <v>105</v>
      </c>
      <c r="C57" s="11"/>
      <c r="D57" s="9"/>
      <c r="E57" s="11"/>
      <c r="F57" s="63"/>
      <c r="G57" s="30">
        <f t="shared" si="1"/>
        <v>2506791</v>
      </c>
      <c r="H57" s="27">
        <f>1345246+16300+1145245</f>
        <v>2506791</v>
      </c>
      <c r="I57" s="27"/>
      <c r="J57" s="30">
        <f t="shared" si="2"/>
        <v>2506790.89</v>
      </c>
      <c r="K57" s="27">
        <v>2506790.89</v>
      </c>
      <c r="L57" s="27"/>
      <c r="M57" s="27">
        <f>J57/G57*100</f>
        <v>99.99999561191979</v>
      </c>
    </row>
    <row r="58" spans="1:13" s="32" customFormat="1" ht="34.5" customHeight="1">
      <c r="A58" s="33">
        <v>18</v>
      </c>
      <c r="B58" s="11" t="s">
        <v>38</v>
      </c>
      <c r="C58" s="11" t="s">
        <v>16</v>
      </c>
      <c r="D58" s="9">
        <v>90802</v>
      </c>
      <c r="E58" s="11" t="s">
        <v>39</v>
      </c>
      <c r="F58" s="37" t="s">
        <v>131</v>
      </c>
      <c r="G58" s="30">
        <f t="shared" si="1"/>
        <v>209625</v>
      </c>
      <c r="H58" s="27">
        <v>209625</v>
      </c>
      <c r="I58" s="27"/>
      <c r="J58" s="30">
        <f t="shared" si="2"/>
        <v>209625</v>
      </c>
      <c r="K58" s="27">
        <v>209625</v>
      </c>
      <c r="L58" s="27"/>
      <c r="M58" s="27">
        <f t="shared" si="0"/>
        <v>100</v>
      </c>
    </row>
    <row r="59" spans="1:13" s="32" customFormat="1" ht="34.5" customHeight="1">
      <c r="A59" s="33">
        <v>19</v>
      </c>
      <c r="B59" s="11" t="s">
        <v>40</v>
      </c>
      <c r="C59" s="11" t="s">
        <v>17</v>
      </c>
      <c r="D59" s="9">
        <v>91102</v>
      </c>
      <c r="E59" s="11" t="s">
        <v>39</v>
      </c>
      <c r="F59" s="37" t="s">
        <v>132</v>
      </c>
      <c r="G59" s="30">
        <f t="shared" si="1"/>
        <v>30000</v>
      </c>
      <c r="H59" s="27">
        <v>30000</v>
      </c>
      <c r="I59" s="27"/>
      <c r="J59" s="30">
        <f t="shared" si="2"/>
        <v>30000</v>
      </c>
      <c r="K59" s="27">
        <v>30000</v>
      </c>
      <c r="L59" s="27"/>
      <c r="M59" s="27">
        <f t="shared" si="0"/>
        <v>100</v>
      </c>
    </row>
    <row r="60" spans="1:13" s="32" customFormat="1" ht="46.5">
      <c r="A60" s="33">
        <v>20</v>
      </c>
      <c r="B60" s="11" t="s">
        <v>41</v>
      </c>
      <c r="C60" s="11" t="s">
        <v>18</v>
      </c>
      <c r="D60" s="9">
        <v>91104</v>
      </c>
      <c r="E60" s="11" t="s">
        <v>39</v>
      </c>
      <c r="F60" s="37" t="s">
        <v>42</v>
      </c>
      <c r="G60" s="30">
        <f t="shared" si="1"/>
        <v>3000</v>
      </c>
      <c r="H60" s="27">
        <v>3000</v>
      </c>
      <c r="I60" s="27"/>
      <c r="J60" s="30">
        <f t="shared" si="2"/>
        <v>3000</v>
      </c>
      <c r="K60" s="27">
        <v>3000</v>
      </c>
      <c r="L60" s="27"/>
      <c r="M60" s="27">
        <f t="shared" si="0"/>
        <v>100</v>
      </c>
    </row>
    <row r="61" spans="1:13" s="32" customFormat="1" ht="39" customHeight="1">
      <c r="A61" s="33">
        <v>21</v>
      </c>
      <c r="B61" s="11" t="s">
        <v>43</v>
      </c>
      <c r="C61" s="11" t="s">
        <v>19</v>
      </c>
      <c r="D61" s="9">
        <v>91103</v>
      </c>
      <c r="E61" s="11" t="s">
        <v>39</v>
      </c>
      <c r="F61" s="37" t="s">
        <v>44</v>
      </c>
      <c r="G61" s="30">
        <f t="shared" si="1"/>
        <v>49000</v>
      </c>
      <c r="H61" s="27">
        <f>40000+9000</f>
        <v>49000</v>
      </c>
      <c r="I61" s="27"/>
      <c r="J61" s="30">
        <f t="shared" si="2"/>
        <v>48730.33</v>
      </c>
      <c r="K61" s="27">
        <v>48730.33</v>
      </c>
      <c r="L61" s="27"/>
      <c r="M61" s="27">
        <f t="shared" si="0"/>
        <v>99.4496530612245</v>
      </c>
    </row>
    <row r="62" spans="1:13" s="32" customFormat="1" ht="21" customHeight="1">
      <c r="A62" s="57">
        <v>22</v>
      </c>
      <c r="B62" s="11" t="s">
        <v>160</v>
      </c>
      <c r="C62" s="11"/>
      <c r="D62" s="9"/>
      <c r="E62" s="11"/>
      <c r="F62" s="61" t="s">
        <v>198</v>
      </c>
      <c r="G62" s="30">
        <f aca="true" t="shared" si="5" ref="G62:G67">H62+I62</f>
        <v>134404</v>
      </c>
      <c r="H62" s="27">
        <f>H64+H65+H63</f>
        <v>127000</v>
      </c>
      <c r="I62" s="27">
        <f>I64+I65+I63</f>
        <v>7404</v>
      </c>
      <c r="J62" s="30">
        <f aca="true" t="shared" si="6" ref="J62:J67">K62+L62</f>
        <v>105369.98000000001</v>
      </c>
      <c r="K62" s="27">
        <f>K64+K65+K63</f>
        <v>97965.98000000001</v>
      </c>
      <c r="L62" s="27">
        <f>L64+L65+L63</f>
        <v>7404</v>
      </c>
      <c r="M62" s="27">
        <f aca="true" t="shared" si="7" ref="M62:M67">J62/G62*100</f>
        <v>78.39794946578972</v>
      </c>
    </row>
    <row r="63" spans="1:13" s="32" customFormat="1" ht="27.75" customHeight="1">
      <c r="A63" s="57"/>
      <c r="B63" s="11" t="s">
        <v>43</v>
      </c>
      <c r="C63" s="11"/>
      <c r="D63" s="9"/>
      <c r="E63" s="11"/>
      <c r="F63" s="62"/>
      <c r="G63" s="30">
        <f t="shared" si="5"/>
        <v>79404</v>
      </c>
      <c r="H63" s="27">
        <f>45000+27000</f>
        <v>72000</v>
      </c>
      <c r="I63" s="27">
        <v>7404</v>
      </c>
      <c r="J63" s="30">
        <f t="shared" si="6"/>
        <v>50369.98</v>
      </c>
      <c r="K63" s="27">
        <v>42965.98</v>
      </c>
      <c r="L63" s="27">
        <v>7404</v>
      </c>
      <c r="M63" s="27">
        <f t="shared" si="7"/>
        <v>63.435066243514186</v>
      </c>
    </row>
    <row r="64" spans="1:13" s="32" customFormat="1" ht="27.75" customHeight="1">
      <c r="A64" s="57"/>
      <c r="B64" s="11" t="s">
        <v>61</v>
      </c>
      <c r="C64" s="11" t="s">
        <v>62</v>
      </c>
      <c r="D64" s="9">
        <v>70202</v>
      </c>
      <c r="E64" s="11" t="s">
        <v>63</v>
      </c>
      <c r="F64" s="62"/>
      <c r="G64" s="30">
        <f t="shared" si="5"/>
        <v>20000</v>
      </c>
      <c r="H64" s="27">
        <v>20000</v>
      </c>
      <c r="I64" s="27"/>
      <c r="J64" s="30">
        <f t="shared" si="6"/>
        <v>20000</v>
      </c>
      <c r="K64" s="27">
        <v>20000</v>
      </c>
      <c r="L64" s="27"/>
      <c r="M64" s="27">
        <f t="shared" si="7"/>
        <v>100</v>
      </c>
    </row>
    <row r="65" spans="1:13" s="32" customFormat="1" ht="27.75" customHeight="1">
      <c r="A65" s="57"/>
      <c r="B65" s="11" t="s">
        <v>64</v>
      </c>
      <c r="C65" s="11" t="s">
        <v>65</v>
      </c>
      <c r="D65" s="9"/>
      <c r="E65" s="11" t="s">
        <v>66</v>
      </c>
      <c r="F65" s="63"/>
      <c r="G65" s="30">
        <f t="shared" si="5"/>
        <v>35000</v>
      </c>
      <c r="H65" s="27">
        <v>35000</v>
      </c>
      <c r="I65" s="27"/>
      <c r="J65" s="30">
        <f t="shared" si="6"/>
        <v>35000</v>
      </c>
      <c r="K65" s="27">
        <v>35000</v>
      </c>
      <c r="L65" s="27"/>
      <c r="M65" s="27">
        <f t="shared" si="7"/>
        <v>100</v>
      </c>
    </row>
    <row r="66" spans="1:13" s="32" customFormat="1" ht="63" customHeight="1">
      <c r="A66" s="33">
        <v>23</v>
      </c>
      <c r="B66" s="11" t="s">
        <v>43</v>
      </c>
      <c r="C66" s="11"/>
      <c r="D66" s="9"/>
      <c r="E66" s="11"/>
      <c r="F66" s="48" t="s">
        <v>167</v>
      </c>
      <c r="G66" s="30">
        <f t="shared" si="5"/>
        <v>14500</v>
      </c>
      <c r="H66" s="27">
        <v>14500</v>
      </c>
      <c r="I66" s="27"/>
      <c r="J66" s="30">
        <f t="shared" si="6"/>
        <v>14500</v>
      </c>
      <c r="K66" s="27">
        <v>14500</v>
      </c>
      <c r="L66" s="27"/>
      <c r="M66" s="27">
        <f t="shared" si="7"/>
        <v>100</v>
      </c>
    </row>
    <row r="67" spans="1:13" s="32" customFormat="1" ht="78">
      <c r="A67" s="33">
        <v>24</v>
      </c>
      <c r="B67" s="11" t="s">
        <v>190</v>
      </c>
      <c r="C67" s="11"/>
      <c r="D67" s="9"/>
      <c r="E67" s="11"/>
      <c r="F67" s="48" t="s">
        <v>186</v>
      </c>
      <c r="G67" s="30">
        <f t="shared" si="5"/>
        <v>500000</v>
      </c>
      <c r="H67" s="27">
        <v>466194</v>
      </c>
      <c r="I67" s="27">
        <v>33806</v>
      </c>
      <c r="J67" s="30">
        <f t="shared" si="6"/>
        <v>456713.33</v>
      </c>
      <c r="K67" s="27">
        <v>423209.33</v>
      </c>
      <c r="L67" s="27">
        <v>33504</v>
      </c>
      <c r="M67" s="27">
        <f t="shared" si="7"/>
        <v>91.34266600000001</v>
      </c>
    </row>
    <row r="68" spans="1:13" s="32" customFormat="1" ht="30.75">
      <c r="A68" s="33">
        <v>25</v>
      </c>
      <c r="B68" s="11" t="s">
        <v>36</v>
      </c>
      <c r="C68" s="11" t="s">
        <v>15</v>
      </c>
      <c r="D68" s="9">
        <v>90412</v>
      </c>
      <c r="E68" s="11" t="s">
        <v>37</v>
      </c>
      <c r="F68" s="37" t="s">
        <v>45</v>
      </c>
      <c r="G68" s="30">
        <f t="shared" si="1"/>
        <v>64000</v>
      </c>
      <c r="H68" s="27">
        <v>64000</v>
      </c>
      <c r="I68" s="27"/>
      <c r="J68" s="30">
        <f t="shared" si="2"/>
        <v>64000</v>
      </c>
      <c r="K68" s="27">
        <v>64000</v>
      </c>
      <c r="L68" s="27"/>
      <c r="M68" s="27">
        <f t="shared" si="0"/>
        <v>100</v>
      </c>
    </row>
    <row r="69" spans="1:13" s="32" customFormat="1" ht="46.5">
      <c r="A69" s="33">
        <v>26</v>
      </c>
      <c r="B69" s="11" t="s">
        <v>36</v>
      </c>
      <c r="C69" s="11" t="s">
        <v>15</v>
      </c>
      <c r="D69" s="9">
        <v>90412</v>
      </c>
      <c r="E69" s="11" t="s">
        <v>37</v>
      </c>
      <c r="F69" s="37" t="s">
        <v>46</v>
      </c>
      <c r="G69" s="30">
        <f t="shared" si="1"/>
        <v>109200</v>
      </c>
      <c r="H69" s="27">
        <f>55000+54200</f>
        <v>109200</v>
      </c>
      <c r="I69" s="27"/>
      <c r="J69" s="30">
        <f t="shared" si="2"/>
        <v>109200</v>
      </c>
      <c r="K69" s="27">
        <v>109200</v>
      </c>
      <c r="L69" s="27"/>
      <c r="M69" s="27">
        <f t="shared" si="0"/>
        <v>100</v>
      </c>
    </row>
    <row r="70" spans="1:13" s="32" customFormat="1" ht="40.5" customHeight="1">
      <c r="A70" s="34">
        <v>27</v>
      </c>
      <c r="B70" s="26" t="s">
        <v>133</v>
      </c>
      <c r="C70" s="11" t="s">
        <v>20</v>
      </c>
      <c r="D70" s="9">
        <v>100302</v>
      </c>
      <c r="E70" s="11" t="s">
        <v>47</v>
      </c>
      <c r="F70" s="37" t="s">
        <v>134</v>
      </c>
      <c r="G70" s="72">
        <f t="shared" si="1"/>
        <v>400000</v>
      </c>
      <c r="H70" s="28"/>
      <c r="I70" s="28">
        <v>400000</v>
      </c>
      <c r="J70" s="72">
        <f t="shared" si="2"/>
        <v>397102</v>
      </c>
      <c r="K70" s="28"/>
      <c r="L70" s="28">
        <v>397102</v>
      </c>
      <c r="M70" s="27">
        <f t="shared" si="0"/>
        <v>99.27550000000001</v>
      </c>
    </row>
    <row r="71" spans="1:13" s="32" customFormat="1" ht="23.25" customHeight="1">
      <c r="A71" s="57">
        <v>28</v>
      </c>
      <c r="B71" s="11" t="s">
        <v>160</v>
      </c>
      <c r="C71" s="11"/>
      <c r="D71" s="9"/>
      <c r="E71" s="11"/>
      <c r="F71" s="61" t="s">
        <v>135</v>
      </c>
      <c r="G71" s="30">
        <f>H71+I71</f>
        <v>193142.8</v>
      </c>
      <c r="H71" s="27">
        <f>H72+H75+H77+H74+H74+H76</f>
        <v>143142.8</v>
      </c>
      <c r="I71" s="27">
        <f>I72+I75+I77+I74+I74+I76</f>
        <v>50000</v>
      </c>
      <c r="J71" s="30">
        <f t="shared" si="2"/>
        <v>162425.6</v>
      </c>
      <c r="K71" s="27">
        <f>K72+K75+K77+K74+K74+K76</f>
        <v>143141.6</v>
      </c>
      <c r="L71" s="27">
        <f>L72+L75+L77+L74+L74+L76</f>
        <v>19284</v>
      </c>
      <c r="M71" s="27">
        <f t="shared" si="0"/>
        <v>84.09611955506496</v>
      </c>
    </row>
    <row r="72" spans="1:13" s="32" customFormat="1" ht="15" customHeight="1">
      <c r="A72" s="57"/>
      <c r="B72" s="11" t="s">
        <v>48</v>
      </c>
      <c r="C72" s="11" t="s">
        <v>21</v>
      </c>
      <c r="D72" s="9">
        <v>160101</v>
      </c>
      <c r="E72" s="11" t="s">
        <v>49</v>
      </c>
      <c r="F72" s="62"/>
      <c r="G72" s="30">
        <f t="shared" si="1"/>
        <v>64628.8</v>
      </c>
      <c r="H72" s="27">
        <f>123723+26877-85971.2</f>
        <v>64628.8</v>
      </c>
      <c r="I72" s="27"/>
      <c r="J72" s="30">
        <f t="shared" si="2"/>
        <v>64628.8</v>
      </c>
      <c r="K72" s="27">
        <v>64628.8</v>
      </c>
      <c r="L72" s="27"/>
      <c r="M72" s="27">
        <f t="shared" si="0"/>
        <v>100</v>
      </c>
    </row>
    <row r="73" spans="1:13" s="32" customFormat="1" ht="15" customHeight="1">
      <c r="A73" s="57"/>
      <c r="B73" s="11" t="s">
        <v>181</v>
      </c>
      <c r="C73" s="11"/>
      <c r="D73" s="9"/>
      <c r="E73" s="11"/>
      <c r="F73" s="62"/>
      <c r="G73" s="30">
        <f t="shared" si="1"/>
        <v>85971.2</v>
      </c>
      <c r="H73" s="27">
        <f>85971.2</f>
        <v>85971.2</v>
      </c>
      <c r="I73" s="27"/>
      <c r="J73" s="30">
        <f t="shared" si="2"/>
        <v>0</v>
      </c>
      <c r="K73" s="27">
        <v>0</v>
      </c>
      <c r="L73" s="27"/>
      <c r="M73" s="27">
        <f t="shared" si="0"/>
        <v>0</v>
      </c>
    </row>
    <row r="74" spans="1:13" s="32" customFormat="1" ht="22.5" customHeight="1">
      <c r="A74" s="57"/>
      <c r="B74" s="11" t="s">
        <v>117</v>
      </c>
      <c r="C74" s="11"/>
      <c r="D74" s="9"/>
      <c r="E74" s="11"/>
      <c r="F74" s="62"/>
      <c r="G74" s="30">
        <f>H74+I74</f>
        <v>39257</v>
      </c>
      <c r="H74" s="27">
        <f>66134-26877</f>
        <v>39257</v>
      </c>
      <c r="I74" s="27"/>
      <c r="J74" s="30">
        <f t="shared" si="2"/>
        <v>39256.4</v>
      </c>
      <c r="K74" s="27">
        <v>39256.4</v>
      </c>
      <c r="L74" s="27"/>
      <c r="M74" s="27">
        <f t="shared" si="0"/>
        <v>99.9984716101587</v>
      </c>
    </row>
    <row r="75" spans="1:13" s="32" customFormat="1" ht="22.5" customHeight="1">
      <c r="A75" s="57"/>
      <c r="B75" s="11" t="s">
        <v>50</v>
      </c>
      <c r="C75" s="11"/>
      <c r="D75" s="9"/>
      <c r="E75" s="11" t="s">
        <v>51</v>
      </c>
      <c r="F75" s="62"/>
      <c r="G75" s="30">
        <f t="shared" si="1"/>
        <v>11134</v>
      </c>
      <c r="H75" s="27"/>
      <c r="I75" s="27">
        <f>40000-28866</f>
        <v>11134</v>
      </c>
      <c r="J75" s="30">
        <f t="shared" si="2"/>
        <v>11134</v>
      </c>
      <c r="K75" s="27"/>
      <c r="L75" s="27">
        <v>11134</v>
      </c>
      <c r="M75" s="27">
        <f t="shared" si="0"/>
        <v>100</v>
      </c>
    </row>
    <row r="76" spans="1:13" s="32" customFormat="1" ht="22.5" customHeight="1">
      <c r="A76" s="57"/>
      <c r="B76" s="11" t="s">
        <v>183</v>
      </c>
      <c r="C76" s="11"/>
      <c r="D76" s="9"/>
      <c r="E76" s="11"/>
      <c r="F76" s="62"/>
      <c r="G76" s="30">
        <f t="shared" si="1"/>
        <v>28866</v>
      </c>
      <c r="H76" s="27"/>
      <c r="I76" s="27">
        <v>28866</v>
      </c>
      <c r="J76" s="30">
        <f t="shared" si="2"/>
        <v>8150</v>
      </c>
      <c r="K76" s="27"/>
      <c r="L76" s="27">
        <v>8150</v>
      </c>
      <c r="M76" s="27">
        <f t="shared" si="0"/>
        <v>28.233908404351137</v>
      </c>
    </row>
    <row r="77" spans="1:13" s="32" customFormat="1" ht="22.5" customHeight="1">
      <c r="A77" s="57"/>
      <c r="B77" s="11" t="s">
        <v>182</v>
      </c>
      <c r="C77" s="11"/>
      <c r="D77" s="9"/>
      <c r="E77" s="11" t="s">
        <v>51</v>
      </c>
      <c r="F77" s="63"/>
      <c r="G77" s="30">
        <f t="shared" si="1"/>
        <v>10000</v>
      </c>
      <c r="H77" s="27"/>
      <c r="I77" s="27">
        <v>10000</v>
      </c>
      <c r="J77" s="30">
        <f t="shared" si="2"/>
        <v>0</v>
      </c>
      <c r="K77" s="27"/>
      <c r="L77" s="27">
        <v>0</v>
      </c>
      <c r="M77" s="27">
        <f t="shared" si="0"/>
        <v>0</v>
      </c>
    </row>
    <row r="78" spans="1:13" s="32" customFormat="1" ht="42.75" customHeight="1">
      <c r="A78" s="33">
        <v>29</v>
      </c>
      <c r="B78" s="15" t="s">
        <v>52</v>
      </c>
      <c r="C78" s="16" t="s">
        <v>24</v>
      </c>
      <c r="D78" s="10" t="s">
        <v>5</v>
      </c>
      <c r="E78" s="10" t="s">
        <v>53</v>
      </c>
      <c r="F78" s="37" t="s">
        <v>54</v>
      </c>
      <c r="G78" s="30">
        <f>H78+I78</f>
        <v>10000</v>
      </c>
      <c r="H78" s="27">
        <v>10000</v>
      </c>
      <c r="I78" s="27"/>
      <c r="J78" s="30">
        <f>K78+L78</f>
        <v>10000</v>
      </c>
      <c r="K78" s="27">
        <v>10000</v>
      </c>
      <c r="L78" s="27"/>
      <c r="M78" s="27">
        <f>J78/G78*100</f>
        <v>100</v>
      </c>
    </row>
    <row r="79" spans="1:13" s="32" customFormat="1" ht="36" customHeight="1">
      <c r="A79" s="52">
        <v>30</v>
      </c>
      <c r="B79" s="15" t="s">
        <v>173</v>
      </c>
      <c r="C79" s="16" t="s">
        <v>24</v>
      </c>
      <c r="D79" s="10" t="s">
        <v>5</v>
      </c>
      <c r="E79" s="10" t="s">
        <v>53</v>
      </c>
      <c r="F79" s="61" t="s">
        <v>174</v>
      </c>
      <c r="G79" s="30">
        <f t="shared" si="1"/>
        <v>253000</v>
      </c>
      <c r="H79" s="27"/>
      <c r="I79" s="27">
        <v>253000</v>
      </c>
      <c r="J79" s="30">
        <f t="shared" si="2"/>
        <v>252993</v>
      </c>
      <c r="K79" s="27"/>
      <c r="L79" s="27">
        <v>252993</v>
      </c>
      <c r="M79" s="27">
        <f t="shared" si="0"/>
        <v>99.99723320158103</v>
      </c>
    </row>
    <row r="80" spans="1:13" s="32" customFormat="1" ht="36" customHeight="1">
      <c r="A80" s="53"/>
      <c r="B80" s="15" t="s">
        <v>93</v>
      </c>
      <c r="C80" s="16"/>
      <c r="D80" s="10"/>
      <c r="E80" s="10"/>
      <c r="F80" s="63"/>
      <c r="G80" s="30">
        <f t="shared" si="1"/>
        <v>157655</v>
      </c>
      <c r="H80" s="27">
        <v>141000</v>
      </c>
      <c r="I80" s="27">
        <v>16655</v>
      </c>
      <c r="J80" s="30">
        <f t="shared" si="2"/>
        <v>0</v>
      </c>
      <c r="K80" s="27">
        <v>0</v>
      </c>
      <c r="L80" s="27">
        <v>0</v>
      </c>
      <c r="M80" s="27">
        <f t="shared" si="0"/>
        <v>0</v>
      </c>
    </row>
    <row r="81" spans="1:13" s="32" customFormat="1" ht="18.75" customHeight="1">
      <c r="A81" s="52">
        <v>31</v>
      </c>
      <c r="B81" s="10" t="s">
        <v>160</v>
      </c>
      <c r="C81" s="13"/>
      <c r="D81" s="9"/>
      <c r="E81" s="11"/>
      <c r="F81" s="64" t="s">
        <v>136</v>
      </c>
      <c r="G81" s="30">
        <f t="shared" si="1"/>
        <v>110762</v>
      </c>
      <c r="H81" s="27">
        <f>H82+H84</f>
        <v>63012</v>
      </c>
      <c r="I81" s="27">
        <f>I82+I84</f>
        <v>47750</v>
      </c>
      <c r="J81" s="30">
        <f t="shared" si="2"/>
        <v>110521</v>
      </c>
      <c r="K81" s="27">
        <f>K82+K84</f>
        <v>62971</v>
      </c>
      <c r="L81" s="27">
        <f>L82+L84</f>
        <v>47550</v>
      </c>
      <c r="M81" s="27">
        <f t="shared" si="0"/>
        <v>99.78241635217854</v>
      </c>
    </row>
    <row r="82" spans="1:13" s="32" customFormat="1" ht="21.75" customHeight="1">
      <c r="A82" s="58"/>
      <c r="B82" s="11" t="s">
        <v>55</v>
      </c>
      <c r="C82" s="11" t="s">
        <v>56</v>
      </c>
      <c r="D82" s="10" t="s">
        <v>8</v>
      </c>
      <c r="E82" s="10" t="s">
        <v>57</v>
      </c>
      <c r="F82" s="65"/>
      <c r="G82" s="30">
        <f t="shared" si="1"/>
        <v>27012</v>
      </c>
      <c r="H82" s="27">
        <v>27012</v>
      </c>
      <c r="I82" s="27"/>
      <c r="J82" s="30">
        <f t="shared" si="2"/>
        <v>27011</v>
      </c>
      <c r="K82" s="27">
        <v>27011</v>
      </c>
      <c r="L82" s="27"/>
      <c r="M82" s="27">
        <f t="shared" si="0"/>
        <v>99.99629794165557</v>
      </c>
    </row>
    <row r="83" spans="1:13" s="32" customFormat="1" ht="21.75" customHeight="1">
      <c r="A83" s="58"/>
      <c r="B83" s="11" t="s">
        <v>179</v>
      </c>
      <c r="C83" s="11"/>
      <c r="D83" s="10"/>
      <c r="E83" s="10"/>
      <c r="F83" s="65"/>
      <c r="G83" s="30">
        <f t="shared" si="1"/>
        <v>34238</v>
      </c>
      <c r="H83" s="27">
        <v>34238</v>
      </c>
      <c r="I83" s="27"/>
      <c r="J83" s="30">
        <f t="shared" si="2"/>
        <v>34238</v>
      </c>
      <c r="K83" s="27">
        <v>34238</v>
      </c>
      <c r="L83" s="27"/>
      <c r="M83" s="27"/>
    </row>
    <row r="84" spans="1:13" s="32" customFormat="1" ht="21.75" customHeight="1">
      <c r="A84" s="53"/>
      <c r="B84" s="11" t="s">
        <v>97</v>
      </c>
      <c r="C84" s="11" t="s">
        <v>56</v>
      </c>
      <c r="D84" s="10" t="s">
        <v>8</v>
      </c>
      <c r="E84" s="10" t="s">
        <v>57</v>
      </c>
      <c r="F84" s="66"/>
      <c r="G84" s="30">
        <f t="shared" si="1"/>
        <v>83750</v>
      </c>
      <c r="H84" s="27">
        <v>36000</v>
      </c>
      <c r="I84" s="27">
        <v>47750</v>
      </c>
      <c r="J84" s="30">
        <f t="shared" si="2"/>
        <v>83510</v>
      </c>
      <c r="K84" s="27">
        <v>35960</v>
      </c>
      <c r="L84" s="27">
        <v>47550</v>
      </c>
      <c r="M84" s="27">
        <f>J84/G84*100</f>
        <v>99.7134328358209</v>
      </c>
    </row>
    <row r="85" spans="1:13" s="32" customFormat="1" ht="69" customHeight="1">
      <c r="A85" s="33">
        <v>32</v>
      </c>
      <c r="B85" s="11" t="s">
        <v>58</v>
      </c>
      <c r="C85" s="11"/>
      <c r="D85" s="9"/>
      <c r="E85" s="11" t="s">
        <v>59</v>
      </c>
      <c r="F85" s="38" t="s">
        <v>137</v>
      </c>
      <c r="G85" s="30">
        <f>H85+I85</f>
        <v>1079658</v>
      </c>
      <c r="H85" s="27">
        <v>1079658</v>
      </c>
      <c r="I85" s="27"/>
      <c r="J85" s="30">
        <f t="shared" si="2"/>
        <v>1069406</v>
      </c>
      <c r="K85" s="27">
        <v>1069406</v>
      </c>
      <c r="L85" s="27"/>
      <c r="M85" s="27">
        <f t="shared" si="0"/>
        <v>99.05044004675555</v>
      </c>
    </row>
    <row r="86" spans="1:13" s="32" customFormat="1" ht="47.25" customHeight="1">
      <c r="A86" s="33">
        <v>33</v>
      </c>
      <c r="B86" s="11" t="s">
        <v>60</v>
      </c>
      <c r="C86" s="11"/>
      <c r="D86" s="9"/>
      <c r="E86" s="11" t="s">
        <v>59</v>
      </c>
      <c r="F86" s="12" t="s">
        <v>138</v>
      </c>
      <c r="G86" s="30">
        <f>H86+I86</f>
        <v>50000</v>
      </c>
      <c r="H86" s="27">
        <v>50000</v>
      </c>
      <c r="I86" s="27"/>
      <c r="J86" s="30">
        <f>K86+L86</f>
        <v>48000</v>
      </c>
      <c r="K86" s="27">
        <v>48000</v>
      </c>
      <c r="L86" s="27"/>
      <c r="M86" s="27">
        <f>J86/G86*100</f>
        <v>96</v>
      </c>
    </row>
    <row r="87" spans="1:13" s="32" customFormat="1" ht="48" customHeight="1">
      <c r="A87" s="33">
        <v>34</v>
      </c>
      <c r="B87" s="11" t="s">
        <v>102</v>
      </c>
      <c r="C87" s="11"/>
      <c r="D87" s="9"/>
      <c r="E87" s="11"/>
      <c r="F87" s="12" t="s">
        <v>189</v>
      </c>
      <c r="G87" s="30">
        <f>H87+I87</f>
        <v>1552772</v>
      </c>
      <c r="H87" s="27">
        <f>9406+43906+126145+14344+2235+86507+6588+16771</f>
        <v>305902</v>
      </c>
      <c r="I87" s="27">
        <v>1246870</v>
      </c>
      <c r="J87" s="30">
        <f>K87+L87</f>
        <v>1552769.12</v>
      </c>
      <c r="K87" s="27">
        <v>305900</v>
      </c>
      <c r="L87" s="27">
        <v>1246869.12</v>
      </c>
      <c r="M87" s="27">
        <f>J87/G87*100</f>
        <v>99.99981452524904</v>
      </c>
    </row>
    <row r="88" spans="1:13" s="32" customFormat="1" ht="62.25">
      <c r="A88" s="33">
        <v>35</v>
      </c>
      <c r="B88" s="11" t="s">
        <v>61</v>
      </c>
      <c r="C88" s="11" t="s">
        <v>62</v>
      </c>
      <c r="D88" s="9">
        <v>70201</v>
      </c>
      <c r="E88" s="11" t="s">
        <v>63</v>
      </c>
      <c r="F88" s="37" t="s">
        <v>139</v>
      </c>
      <c r="G88" s="30">
        <f>H88+I88</f>
        <v>4891000</v>
      </c>
      <c r="H88" s="27">
        <v>4891000</v>
      </c>
      <c r="I88" s="27"/>
      <c r="J88" s="30">
        <f t="shared" si="2"/>
        <v>4890862.82</v>
      </c>
      <c r="K88" s="27">
        <v>4890862.82</v>
      </c>
      <c r="L88" s="27"/>
      <c r="M88" s="27">
        <f t="shared" si="0"/>
        <v>99.99719525659376</v>
      </c>
    </row>
    <row r="89" spans="1:13" s="32" customFormat="1" ht="46.5">
      <c r="A89" s="33">
        <v>36</v>
      </c>
      <c r="B89" s="11" t="s">
        <v>176</v>
      </c>
      <c r="C89" s="11"/>
      <c r="D89" s="9"/>
      <c r="E89" s="11"/>
      <c r="F89" s="37" t="s">
        <v>177</v>
      </c>
      <c r="G89" s="30">
        <f>H89+I89</f>
        <v>30244</v>
      </c>
      <c r="H89" s="27"/>
      <c r="I89" s="27">
        <v>30244</v>
      </c>
      <c r="J89" s="30">
        <f t="shared" si="2"/>
        <v>30244</v>
      </c>
      <c r="K89" s="27"/>
      <c r="L89" s="27">
        <v>30244</v>
      </c>
      <c r="M89" s="27">
        <f t="shared" si="0"/>
        <v>100</v>
      </c>
    </row>
    <row r="90" spans="1:13" s="32" customFormat="1" ht="62.25">
      <c r="A90" s="33">
        <v>37</v>
      </c>
      <c r="B90" s="11" t="s">
        <v>69</v>
      </c>
      <c r="C90" s="11" t="s">
        <v>70</v>
      </c>
      <c r="D90" s="9">
        <v>250404</v>
      </c>
      <c r="E90" s="11" t="s">
        <v>29</v>
      </c>
      <c r="F90" s="37" t="s">
        <v>140</v>
      </c>
      <c r="G90" s="30">
        <f t="shared" si="1"/>
        <v>25000</v>
      </c>
      <c r="H90" s="27">
        <v>25000</v>
      </c>
      <c r="I90" s="27"/>
      <c r="J90" s="30">
        <f t="shared" si="2"/>
        <v>20264.81</v>
      </c>
      <c r="K90" s="27">
        <v>20264.81</v>
      </c>
      <c r="L90" s="27"/>
      <c r="M90" s="27">
        <f t="shared" si="0"/>
        <v>81.05924000000002</v>
      </c>
    </row>
    <row r="91" spans="1:13" s="32" customFormat="1" ht="46.5">
      <c r="A91" s="33">
        <v>38</v>
      </c>
      <c r="B91" s="11" t="s">
        <v>71</v>
      </c>
      <c r="C91" s="11" t="s">
        <v>72</v>
      </c>
      <c r="D91" s="9">
        <v>91207</v>
      </c>
      <c r="E91" s="11" t="s">
        <v>73</v>
      </c>
      <c r="F91" s="37" t="s">
        <v>141</v>
      </c>
      <c r="G91" s="30">
        <f t="shared" si="1"/>
        <v>146800</v>
      </c>
      <c r="H91" s="27">
        <v>146800</v>
      </c>
      <c r="I91" s="27"/>
      <c r="J91" s="30">
        <f t="shared" si="2"/>
        <v>130542.63</v>
      </c>
      <c r="K91" s="27">
        <v>130542.63</v>
      </c>
      <c r="L91" s="27"/>
      <c r="M91" s="27">
        <f t="shared" si="0"/>
        <v>88.92549727520436</v>
      </c>
    </row>
    <row r="92" spans="1:13" s="32" customFormat="1" ht="60" customHeight="1">
      <c r="A92" s="33">
        <v>39</v>
      </c>
      <c r="B92" s="11" t="s">
        <v>74</v>
      </c>
      <c r="C92" s="11" t="s">
        <v>75</v>
      </c>
      <c r="D92" s="9">
        <v>91209</v>
      </c>
      <c r="E92" s="11" t="s">
        <v>73</v>
      </c>
      <c r="F92" s="37" t="s">
        <v>142</v>
      </c>
      <c r="G92" s="30">
        <f t="shared" si="1"/>
        <v>114519</v>
      </c>
      <c r="H92" s="27">
        <f>96000+18519</f>
        <v>114519</v>
      </c>
      <c r="I92" s="27"/>
      <c r="J92" s="30">
        <f t="shared" si="2"/>
        <v>111838.65</v>
      </c>
      <c r="K92" s="27">
        <v>111838.65</v>
      </c>
      <c r="L92" s="27"/>
      <c r="M92" s="27">
        <f t="shared" si="0"/>
        <v>97.65947135409844</v>
      </c>
    </row>
    <row r="93" spans="1:13" s="32" customFormat="1" ht="19.5" customHeight="1">
      <c r="A93" s="57">
        <v>40</v>
      </c>
      <c r="B93" s="11" t="s">
        <v>160</v>
      </c>
      <c r="C93" s="11"/>
      <c r="D93" s="9"/>
      <c r="E93" s="11"/>
      <c r="F93" s="61" t="s">
        <v>143</v>
      </c>
      <c r="G93" s="30">
        <f>H93+I93</f>
        <v>231200</v>
      </c>
      <c r="H93" s="29">
        <f>H94+H95</f>
        <v>231200</v>
      </c>
      <c r="I93" s="29">
        <f>I94+I95</f>
        <v>0</v>
      </c>
      <c r="J93" s="30">
        <f>K93+L93</f>
        <v>204403.4</v>
      </c>
      <c r="K93" s="29">
        <f>K94+K95</f>
        <v>204403.4</v>
      </c>
      <c r="L93" s="29">
        <f>L94+L95</f>
        <v>0</v>
      </c>
      <c r="M93" s="27">
        <f>J93/G93*100</f>
        <v>88.40977508650518</v>
      </c>
    </row>
    <row r="94" spans="1:13" s="32" customFormat="1" ht="15">
      <c r="A94" s="57"/>
      <c r="B94" s="11" t="s">
        <v>161</v>
      </c>
      <c r="C94" s="11" t="s">
        <v>67</v>
      </c>
      <c r="D94" s="9">
        <v>10116</v>
      </c>
      <c r="E94" s="11" t="s">
        <v>68</v>
      </c>
      <c r="F94" s="62"/>
      <c r="G94" s="30">
        <f>H94+I94</f>
        <v>71200</v>
      </c>
      <c r="H94" s="27">
        <v>71200</v>
      </c>
      <c r="I94" s="27"/>
      <c r="J94" s="30">
        <f>K94+L94</f>
        <v>71091.06</v>
      </c>
      <c r="K94" s="27">
        <v>71091.06</v>
      </c>
      <c r="L94" s="27"/>
      <c r="M94" s="27">
        <f>J94/G94*100</f>
        <v>99.84699438202247</v>
      </c>
    </row>
    <row r="95" spans="1:13" s="32" customFormat="1" ht="15">
      <c r="A95" s="57"/>
      <c r="B95" s="11" t="s">
        <v>162</v>
      </c>
      <c r="C95" s="11" t="s">
        <v>92</v>
      </c>
      <c r="D95" s="10" t="s">
        <v>9</v>
      </c>
      <c r="E95" s="10" t="s">
        <v>47</v>
      </c>
      <c r="F95" s="63"/>
      <c r="G95" s="30">
        <f>H95+I95</f>
        <v>160000</v>
      </c>
      <c r="H95" s="29">
        <v>160000</v>
      </c>
      <c r="I95" s="29"/>
      <c r="J95" s="30">
        <f>K95+L95</f>
        <v>133312.34</v>
      </c>
      <c r="K95" s="29">
        <v>133312.34</v>
      </c>
      <c r="L95" s="29"/>
      <c r="M95" s="29">
        <f>J95/G95*100</f>
        <v>83.3202125</v>
      </c>
    </row>
    <row r="96" spans="1:13" s="32" customFormat="1" ht="62.25">
      <c r="A96" s="33">
        <v>41</v>
      </c>
      <c r="B96" s="11" t="s">
        <v>144</v>
      </c>
      <c r="C96" s="11"/>
      <c r="D96" s="10"/>
      <c r="E96" s="10"/>
      <c r="F96" s="37" t="s">
        <v>145</v>
      </c>
      <c r="G96" s="30">
        <f>H96+I96</f>
        <v>50000</v>
      </c>
      <c r="H96" s="29"/>
      <c r="I96" s="29">
        <v>50000</v>
      </c>
      <c r="J96" s="30">
        <f>K96+L96</f>
        <v>49899</v>
      </c>
      <c r="K96" s="29"/>
      <c r="L96" s="29">
        <v>49899</v>
      </c>
      <c r="M96" s="29"/>
    </row>
    <row r="97" spans="1:13" s="32" customFormat="1" ht="78">
      <c r="A97" s="33">
        <v>42</v>
      </c>
      <c r="B97" s="11" t="s">
        <v>144</v>
      </c>
      <c r="C97" s="11"/>
      <c r="D97" s="10"/>
      <c r="E97" s="10"/>
      <c r="F97" s="37" t="s">
        <v>146</v>
      </c>
      <c r="G97" s="30">
        <f>H97+I97</f>
        <v>95000</v>
      </c>
      <c r="H97" s="29"/>
      <c r="I97" s="29">
        <v>95000</v>
      </c>
      <c r="J97" s="30">
        <f>K97+L97</f>
        <v>94157</v>
      </c>
      <c r="K97" s="29"/>
      <c r="L97" s="29">
        <v>94157</v>
      </c>
      <c r="M97" s="29"/>
    </row>
    <row r="98" spans="1:13" s="32" customFormat="1" ht="38.25" customHeight="1">
      <c r="A98" s="33">
        <v>43</v>
      </c>
      <c r="B98" s="11" t="s">
        <v>78</v>
      </c>
      <c r="C98" s="11" t="s">
        <v>79</v>
      </c>
      <c r="D98" s="9">
        <v>110104</v>
      </c>
      <c r="E98" s="11" t="s">
        <v>80</v>
      </c>
      <c r="F98" s="37" t="s">
        <v>147</v>
      </c>
      <c r="G98" s="30">
        <f t="shared" si="1"/>
        <v>1087961</v>
      </c>
      <c r="H98" s="27">
        <v>910361</v>
      </c>
      <c r="I98" s="27">
        <v>177600</v>
      </c>
      <c r="J98" s="30">
        <f t="shared" si="2"/>
        <v>1087936</v>
      </c>
      <c r="K98" s="27">
        <v>910336</v>
      </c>
      <c r="L98" s="27">
        <v>177600</v>
      </c>
      <c r="M98" s="27">
        <f t="shared" si="0"/>
        <v>99.99770212351362</v>
      </c>
    </row>
    <row r="99" spans="1:13" s="32" customFormat="1" ht="30" customHeight="1">
      <c r="A99" s="33">
        <v>44</v>
      </c>
      <c r="B99" s="11" t="s">
        <v>78</v>
      </c>
      <c r="C99" s="11" t="s">
        <v>79</v>
      </c>
      <c r="D99" s="9">
        <v>110104</v>
      </c>
      <c r="E99" s="11" t="s">
        <v>80</v>
      </c>
      <c r="F99" s="37" t="s">
        <v>81</v>
      </c>
      <c r="G99" s="30">
        <f t="shared" si="1"/>
        <v>50000</v>
      </c>
      <c r="H99" s="27">
        <v>50000</v>
      </c>
      <c r="I99" s="27"/>
      <c r="J99" s="30">
        <f t="shared" si="2"/>
        <v>50000</v>
      </c>
      <c r="K99" s="27">
        <v>50000</v>
      </c>
      <c r="L99" s="27"/>
      <c r="M99" s="27">
        <f t="shared" si="0"/>
        <v>100</v>
      </c>
    </row>
    <row r="100" spans="1:13" s="32" customFormat="1" ht="38.25" customHeight="1">
      <c r="A100" s="33">
        <v>45</v>
      </c>
      <c r="B100" s="11" t="s">
        <v>78</v>
      </c>
      <c r="C100" s="11" t="s">
        <v>79</v>
      </c>
      <c r="D100" s="9">
        <v>110104</v>
      </c>
      <c r="E100" s="11" t="s">
        <v>80</v>
      </c>
      <c r="F100" s="37" t="s">
        <v>82</v>
      </c>
      <c r="G100" s="30">
        <f t="shared" si="1"/>
        <v>400000</v>
      </c>
      <c r="H100" s="27">
        <v>400000</v>
      </c>
      <c r="I100" s="27"/>
      <c r="J100" s="30">
        <f t="shared" si="2"/>
        <v>399935</v>
      </c>
      <c r="K100" s="27">
        <v>399935</v>
      </c>
      <c r="L100" s="27"/>
      <c r="M100" s="27">
        <f t="shared" si="0"/>
        <v>99.98375</v>
      </c>
    </row>
    <row r="101" spans="1:13" s="32" customFormat="1" ht="78">
      <c r="A101" s="33">
        <v>46</v>
      </c>
      <c r="B101" s="11" t="s">
        <v>84</v>
      </c>
      <c r="C101" s="11" t="s">
        <v>85</v>
      </c>
      <c r="D101" s="9">
        <v>130203</v>
      </c>
      <c r="E101" s="11" t="s">
        <v>83</v>
      </c>
      <c r="F101" s="37" t="s">
        <v>86</v>
      </c>
      <c r="G101" s="30">
        <f t="shared" si="1"/>
        <v>975000</v>
      </c>
      <c r="H101" s="27">
        <v>975000</v>
      </c>
      <c r="I101" s="27"/>
      <c r="J101" s="30">
        <f t="shared" si="2"/>
        <v>975000</v>
      </c>
      <c r="K101" s="27">
        <v>975000</v>
      </c>
      <c r="L101" s="27"/>
      <c r="M101" s="27">
        <f t="shared" si="0"/>
        <v>100</v>
      </c>
    </row>
    <row r="102" spans="1:13" s="32" customFormat="1" ht="66" customHeight="1" hidden="1">
      <c r="A102" s="33"/>
      <c r="B102" s="11" t="s">
        <v>87</v>
      </c>
      <c r="C102" s="11" t="s">
        <v>88</v>
      </c>
      <c r="D102" s="10" t="s">
        <v>4</v>
      </c>
      <c r="E102" s="11" t="s">
        <v>29</v>
      </c>
      <c r="F102" s="37" t="s">
        <v>148</v>
      </c>
      <c r="G102" s="30">
        <f t="shared" si="1"/>
        <v>0</v>
      </c>
      <c r="H102" s="27">
        <v>0</v>
      </c>
      <c r="I102" s="27"/>
      <c r="J102" s="30">
        <f t="shared" si="2"/>
        <v>0</v>
      </c>
      <c r="K102" s="27">
        <v>0</v>
      </c>
      <c r="L102" s="27"/>
      <c r="M102" s="27" t="e">
        <f t="shared" si="0"/>
        <v>#DIV/0!</v>
      </c>
    </row>
    <row r="103" spans="1:13" s="32" customFormat="1" ht="33.75" customHeight="1">
      <c r="A103" s="52">
        <v>47</v>
      </c>
      <c r="B103" s="11" t="s">
        <v>170</v>
      </c>
      <c r="C103" s="11"/>
      <c r="D103" s="10"/>
      <c r="E103" s="11"/>
      <c r="F103" s="73" t="s">
        <v>172</v>
      </c>
      <c r="G103" s="30">
        <f t="shared" si="1"/>
        <v>484051</v>
      </c>
      <c r="H103" s="74"/>
      <c r="I103" s="27">
        <v>484051</v>
      </c>
      <c r="J103" s="30">
        <f t="shared" si="2"/>
        <v>115046</v>
      </c>
      <c r="K103" s="27"/>
      <c r="L103" s="27">
        <v>115046</v>
      </c>
      <c r="M103" s="27">
        <f>J103/I103*100</f>
        <v>23.767330301972315</v>
      </c>
    </row>
    <row r="104" spans="1:13" s="32" customFormat="1" ht="33.75" customHeight="1">
      <c r="A104" s="53"/>
      <c r="B104" s="11" t="s">
        <v>169</v>
      </c>
      <c r="C104" s="11"/>
      <c r="D104" s="10"/>
      <c r="E104" s="11"/>
      <c r="F104" s="75"/>
      <c r="G104" s="30">
        <f t="shared" si="1"/>
        <v>317000</v>
      </c>
      <c r="H104" s="74"/>
      <c r="I104" s="27">
        <v>317000</v>
      </c>
      <c r="J104" s="30">
        <f t="shared" si="2"/>
        <v>69786</v>
      </c>
      <c r="K104" s="27"/>
      <c r="L104" s="27">
        <v>69786</v>
      </c>
      <c r="M104" s="27">
        <f>J104/I104*100</f>
        <v>22.014511041009463</v>
      </c>
    </row>
    <row r="105" spans="1:13" s="32" customFormat="1" ht="66" customHeight="1">
      <c r="A105" s="33">
        <v>48</v>
      </c>
      <c r="B105" s="11" t="s">
        <v>90</v>
      </c>
      <c r="C105" s="11"/>
      <c r="D105" s="10"/>
      <c r="E105" s="10" t="s">
        <v>47</v>
      </c>
      <c r="F105" s="37" t="s">
        <v>149</v>
      </c>
      <c r="G105" s="30">
        <f t="shared" si="1"/>
        <v>268300</v>
      </c>
      <c r="H105" s="27">
        <v>268300</v>
      </c>
      <c r="I105" s="27"/>
      <c r="J105" s="30">
        <f t="shared" si="2"/>
        <v>266006</v>
      </c>
      <c r="K105" s="27">
        <v>266006</v>
      </c>
      <c r="L105" s="27"/>
      <c r="M105" s="27">
        <f t="shared" si="0"/>
        <v>99.14498695490123</v>
      </c>
    </row>
    <row r="106" spans="1:13" s="32" customFormat="1" ht="46.5">
      <c r="A106" s="33">
        <v>49</v>
      </c>
      <c r="B106" s="11" t="s">
        <v>91</v>
      </c>
      <c r="C106" s="11" t="s">
        <v>92</v>
      </c>
      <c r="D106" s="10" t="s">
        <v>9</v>
      </c>
      <c r="E106" s="10" t="s">
        <v>47</v>
      </c>
      <c r="F106" s="37" t="s">
        <v>150</v>
      </c>
      <c r="G106" s="30">
        <f t="shared" si="1"/>
        <v>659724</v>
      </c>
      <c r="H106" s="27">
        <v>659724</v>
      </c>
      <c r="I106" s="27"/>
      <c r="J106" s="30">
        <f t="shared" si="2"/>
        <v>652792</v>
      </c>
      <c r="K106" s="27">
        <v>652792</v>
      </c>
      <c r="L106" s="27"/>
      <c r="M106" s="27">
        <f t="shared" si="0"/>
        <v>98.94925756831645</v>
      </c>
    </row>
    <row r="107" spans="1:13" s="32" customFormat="1" ht="75" customHeight="1">
      <c r="A107" s="33">
        <v>50</v>
      </c>
      <c r="B107" s="11" t="s">
        <v>91</v>
      </c>
      <c r="C107" s="11" t="s">
        <v>92</v>
      </c>
      <c r="D107" s="10" t="s">
        <v>9</v>
      </c>
      <c r="E107" s="10" t="s">
        <v>47</v>
      </c>
      <c r="F107" s="37" t="s">
        <v>151</v>
      </c>
      <c r="G107" s="30">
        <f t="shared" si="1"/>
        <v>8091226</v>
      </c>
      <c r="H107" s="27">
        <v>8091226</v>
      </c>
      <c r="I107" s="27"/>
      <c r="J107" s="30">
        <f t="shared" si="2"/>
        <v>8069354</v>
      </c>
      <c r="K107" s="27">
        <v>8069354</v>
      </c>
      <c r="L107" s="27"/>
      <c r="M107" s="27">
        <f t="shared" si="0"/>
        <v>99.72968249805406</v>
      </c>
    </row>
    <row r="108" spans="1:13" s="32" customFormat="1" ht="66" customHeight="1">
      <c r="A108" s="33">
        <v>51</v>
      </c>
      <c r="B108" s="11" t="s">
        <v>91</v>
      </c>
      <c r="C108" s="11" t="s">
        <v>92</v>
      </c>
      <c r="D108" s="10" t="s">
        <v>9</v>
      </c>
      <c r="E108" s="10" t="s">
        <v>47</v>
      </c>
      <c r="F108" s="37" t="s">
        <v>152</v>
      </c>
      <c r="G108" s="30">
        <f t="shared" si="1"/>
        <v>134791</v>
      </c>
      <c r="H108" s="27">
        <v>134791</v>
      </c>
      <c r="I108" s="27"/>
      <c r="J108" s="30">
        <f t="shared" si="2"/>
        <v>134791</v>
      </c>
      <c r="K108" s="27">
        <v>134791</v>
      </c>
      <c r="L108" s="27"/>
      <c r="M108" s="27">
        <f t="shared" si="0"/>
        <v>100</v>
      </c>
    </row>
    <row r="109" spans="1:13" s="32" customFormat="1" ht="46.5">
      <c r="A109" s="33">
        <v>52</v>
      </c>
      <c r="B109" s="11" t="s">
        <v>91</v>
      </c>
      <c r="C109" s="11" t="s">
        <v>92</v>
      </c>
      <c r="D109" s="10" t="s">
        <v>9</v>
      </c>
      <c r="E109" s="10" t="s">
        <v>47</v>
      </c>
      <c r="F109" s="37" t="s">
        <v>153</v>
      </c>
      <c r="G109" s="30">
        <f t="shared" si="1"/>
        <v>152905</v>
      </c>
      <c r="H109" s="27">
        <v>152905</v>
      </c>
      <c r="I109" s="27"/>
      <c r="J109" s="30">
        <f t="shared" si="2"/>
        <v>152905</v>
      </c>
      <c r="K109" s="27">
        <v>152905</v>
      </c>
      <c r="L109" s="27"/>
      <c r="M109" s="27">
        <f t="shared" si="0"/>
        <v>100</v>
      </c>
    </row>
    <row r="110" spans="1:13" s="32" customFormat="1" ht="48.75" customHeight="1">
      <c r="A110" s="33">
        <v>53</v>
      </c>
      <c r="B110" s="11" t="s">
        <v>155</v>
      </c>
      <c r="C110" s="11"/>
      <c r="D110" s="9"/>
      <c r="E110" s="11"/>
      <c r="F110" s="37" t="s">
        <v>154</v>
      </c>
      <c r="G110" s="30">
        <f t="shared" si="1"/>
        <v>100000</v>
      </c>
      <c r="H110" s="27"/>
      <c r="I110" s="27">
        <v>100000</v>
      </c>
      <c r="J110" s="30">
        <f t="shared" si="2"/>
        <v>50000</v>
      </c>
      <c r="K110" s="27"/>
      <c r="L110" s="27">
        <v>50000</v>
      </c>
      <c r="M110" s="27">
        <f t="shared" si="0"/>
        <v>50</v>
      </c>
    </row>
    <row r="111" spans="1:13" s="32" customFormat="1" ht="26.25" customHeight="1">
      <c r="A111" s="52">
        <v>54</v>
      </c>
      <c r="B111" s="11" t="s">
        <v>94</v>
      </c>
      <c r="C111" s="11" t="s">
        <v>95</v>
      </c>
      <c r="D111" s="17" t="s">
        <v>96</v>
      </c>
      <c r="E111" s="10" t="s">
        <v>51</v>
      </c>
      <c r="F111" s="67" t="s">
        <v>156</v>
      </c>
      <c r="G111" s="30">
        <f t="shared" si="1"/>
        <v>5225000</v>
      </c>
      <c r="H111" s="27"/>
      <c r="I111" s="27">
        <v>5225000</v>
      </c>
      <c r="J111" s="30">
        <f t="shared" si="2"/>
        <v>5222000</v>
      </c>
      <c r="K111" s="27"/>
      <c r="L111" s="27">
        <v>5222000</v>
      </c>
      <c r="M111" s="27">
        <f t="shared" si="0"/>
        <v>99.94258373205741</v>
      </c>
    </row>
    <row r="112" spans="1:13" s="32" customFormat="1" ht="26.25" customHeight="1">
      <c r="A112" s="53"/>
      <c r="B112" s="11" t="s">
        <v>116</v>
      </c>
      <c r="C112" s="11"/>
      <c r="D112" s="17"/>
      <c r="E112" s="10"/>
      <c r="F112" s="68"/>
      <c r="G112" s="30">
        <f t="shared" si="1"/>
        <v>1153100</v>
      </c>
      <c r="H112" s="27">
        <v>1153100</v>
      </c>
      <c r="I112" s="27"/>
      <c r="J112" s="30">
        <f t="shared" si="2"/>
        <v>1153100</v>
      </c>
      <c r="K112" s="27">
        <v>1153100</v>
      </c>
      <c r="L112" s="27"/>
      <c r="M112" s="27">
        <f t="shared" si="0"/>
        <v>100</v>
      </c>
    </row>
    <row r="113" spans="1:13" s="32" customFormat="1" ht="30.75">
      <c r="A113" s="33">
        <v>55</v>
      </c>
      <c r="B113" s="11" t="s">
        <v>98</v>
      </c>
      <c r="C113" s="11" t="s">
        <v>99</v>
      </c>
      <c r="D113" s="10" t="s">
        <v>2</v>
      </c>
      <c r="E113" s="10" t="s">
        <v>57</v>
      </c>
      <c r="F113" s="37" t="s">
        <v>157</v>
      </c>
      <c r="G113" s="30">
        <f t="shared" si="1"/>
        <v>98645</v>
      </c>
      <c r="H113" s="27">
        <v>98645</v>
      </c>
      <c r="I113" s="27"/>
      <c r="J113" s="30">
        <f t="shared" si="2"/>
        <v>98645</v>
      </c>
      <c r="K113" s="27">
        <v>98645</v>
      </c>
      <c r="L113" s="27"/>
      <c r="M113" s="27">
        <f t="shared" si="0"/>
        <v>100</v>
      </c>
    </row>
    <row r="114" spans="1:13" s="32" customFormat="1" ht="102" customHeight="1">
      <c r="A114" s="33">
        <v>56</v>
      </c>
      <c r="B114" s="11" t="s">
        <v>114</v>
      </c>
      <c r="C114" s="11" t="s">
        <v>89</v>
      </c>
      <c r="D114" s="10" t="s">
        <v>7</v>
      </c>
      <c r="E114" s="10" t="s">
        <v>47</v>
      </c>
      <c r="F114" s="37" t="s">
        <v>158</v>
      </c>
      <c r="G114" s="30">
        <f t="shared" si="1"/>
        <v>580878</v>
      </c>
      <c r="H114" s="27"/>
      <c r="I114" s="27">
        <v>580878</v>
      </c>
      <c r="J114" s="30">
        <f t="shared" si="2"/>
        <v>423898</v>
      </c>
      <c r="K114" s="27"/>
      <c r="L114" s="27">
        <v>423898</v>
      </c>
      <c r="M114" s="27">
        <f t="shared" si="0"/>
        <v>72.97539242319385</v>
      </c>
    </row>
    <row r="115" spans="1:13" s="32" customFormat="1" ht="58.5" customHeight="1">
      <c r="A115" s="33">
        <v>57</v>
      </c>
      <c r="B115" s="11" t="s">
        <v>187</v>
      </c>
      <c r="C115" s="11"/>
      <c r="D115" s="10"/>
      <c r="E115" s="10"/>
      <c r="F115" s="37" t="s">
        <v>188</v>
      </c>
      <c r="G115" s="30">
        <f t="shared" si="1"/>
        <v>200000</v>
      </c>
      <c r="H115" s="27">
        <v>72400</v>
      </c>
      <c r="I115" s="27">
        <v>127600</v>
      </c>
      <c r="J115" s="30">
        <f t="shared" si="2"/>
        <v>198854.34</v>
      </c>
      <c r="K115" s="27">
        <v>72400</v>
      </c>
      <c r="L115" s="27">
        <v>126454.34</v>
      </c>
      <c r="M115" s="27">
        <f t="shared" si="0"/>
        <v>99.42717</v>
      </c>
    </row>
    <row r="116" spans="1:13" s="32" customFormat="1" ht="75" customHeight="1">
      <c r="A116" s="33">
        <v>58</v>
      </c>
      <c r="B116" s="11" t="s">
        <v>166</v>
      </c>
      <c r="C116" s="11"/>
      <c r="D116" s="10"/>
      <c r="E116" s="10"/>
      <c r="F116" s="37" t="s">
        <v>159</v>
      </c>
      <c r="G116" s="30">
        <f>H116+I116</f>
        <v>34100</v>
      </c>
      <c r="H116" s="27">
        <v>34100</v>
      </c>
      <c r="I116" s="27"/>
      <c r="J116" s="30">
        <f>K116+L116</f>
        <v>34100</v>
      </c>
      <c r="K116" s="27">
        <v>34100</v>
      </c>
      <c r="L116" s="27"/>
      <c r="M116" s="27">
        <f>J116/G116*100</f>
        <v>100</v>
      </c>
    </row>
    <row r="117" spans="1:13" s="32" customFormat="1" ht="66" customHeight="1">
      <c r="A117" s="33">
        <v>59</v>
      </c>
      <c r="B117" s="11" t="s">
        <v>106</v>
      </c>
      <c r="C117" s="11"/>
      <c r="D117" s="10"/>
      <c r="E117" s="10"/>
      <c r="F117" s="37" t="s">
        <v>178</v>
      </c>
      <c r="G117" s="30">
        <f>H117+I117</f>
        <v>50000</v>
      </c>
      <c r="H117" s="27">
        <v>50000</v>
      </c>
      <c r="I117" s="27"/>
      <c r="J117" s="30">
        <f>K117+L117</f>
        <v>50000</v>
      </c>
      <c r="K117" s="27">
        <v>50000</v>
      </c>
      <c r="L117" s="27"/>
      <c r="M117" s="27">
        <f>J117/G117*100</f>
        <v>100</v>
      </c>
    </row>
    <row r="118" spans="1:13" s="36" customFormat="1" ht="15">
      <c r="A118" s="35"/>
      <c r="B118" s="24"/>
      <c r="C118" s="24"/>
      <c r="D118" s="24"/>
      <c r="E118" s="25"/>
      <c r="F118" s="47" t="s">
        <v>3</v>
      </c>
      <c r="G118" s="30">
        <f>H118+I118</f>
        <v>48211307.35</v>
      </c>
      <c r="H118" s="30">
        <f>SUM(H7:H15,H24:H25,H34:H51,H58:H62,H66:H71,H78:H81,H85:H93,H96:H117)</f>
        <v>34896561.35</v>
      </c>
      <c r="I118" s="30">
        <f>SUM(I7:I15,I24:I25,I34:I51,I58:I62,I66:I71,I78:I81,I85:I93,I96:I117)</f>
        <v>13314746</v>
      </c>
      <c r="J118" s="30">
        <f>K118+L118</f>
        <v>46954044.37</v>
      </c>
      <c r="K118" s="30">
        <f>SUM(K7:K15,K24:K25,K34:K51,K58:K62,K66:K71,K78:K81,K85:K93,K96:K117)</f>
        <v>34518870.589999996</v>
      </c>
      <c r="L118" s="30">
        <f>SUM(L7:L15,L24:L25,L34:L51,L58:L62,L66:L71,L78:L81,L85:L93,L96:L117)</f>
        <v>12435173.780000001</v>
      </c>
      <c r="M118" s="30">
        <f>J118/G118*100</f>
        <v>97.39218235491387</v>
      </c>
    </row>
    <row r="119" spans="2:13" s="19" customFormat="1" ht="15">
      <c r="B119" s="43"/>
      <c r="C119" s="43"/>
      <c r="D119" s="43"/>
      <c r="E119" s="43"/>
      <c r="F119" s="49" t="s">
        <v>0</v>
      </c>
      <c r="G119" s="49"/>
      <c r="H119" s="20"/>
      <c r="I119" s="20"/>
      <c r="J119" s="50" t="s">
        <v>1</v>
      </c>
      <c r="K119" s="50"/>
      <c r="L119" s="50"/>
      <c r="M119" s="50"/>
    </row>
    <row r="120" spans="2:13" s="19" customFormat="1" ht="12.75">
      <c r="B120" s="43"/>
      <c r="C120" s="43"/>
      <c r="D120" s="43"/>
      <c r="E120" s="43"/>
      <c r="F120" s="31"/>
      <c r="G120" s="39"/>
      <c r="H120" s="6"/>
      <c r="I120" s="6"/>
      <c r="J120" s="40"/>
      <c r="K120" s="3"/>
      <c r="L120" s="3"/>
      <c r="M120" s="2"/>
    </row>
    <row r="121" spans="2:13" s="19" customFormat="1" ht="12.75">
      <c r="B121" s="43"/>
      <c r="C121" s="43"/>
      <c r="D121" s="43"/>
      <c r="E121" s="43"/>
      <c r="F121" s="51" t="s">
        <v>184</v>
      </c>
      <c r="G121" s="51"/>
      <c r="H121" s="6"/>
      <c r="I121" s="6"/>
      <c r="J121" s="41"/>
      <c r="K121" s="2"/>
      <c r="L121" s="2"/>
      <c r="M121" s="1"/>
    </row>
  </sheetData>
  <sheetProtection/>
  <mergeCells count="34">
    <mergeCell ref="F51:F57"/>
    <mergeCell ref="B1:J1"/>
    <mergeCell ref="B2:J2"/>
    <mergeCell ref="B3:J3"/>
    <mergeCell ref="F43:F44"/>
    <mergeCell ref="A6:A13"/>
    <mergeCell ref="F6:F13"/>
    <mergeCell ref="A15:A23"/>
    <mergeCell ref="F15:F23"/>
    <mergeCell ref="A25:A32"/>
    <mergeCell ref="F25:F32"/>
    <mergeCell ref="A33:A35"/>
    <mergeCell ref="F33:F35"/>
    <mergeCell ref="A36:A37"/>
    <mergeCell ref="A62:A65"/>
    <mergeCell ref="F62:F65"/>
    <mergeCell ref="F36:F37"/>
    <mergeCell ref="A43:A44"/>
    <mergeCell ref="A51:A57"/>
    <mergeCell ref="A71:A77"/>
    <mergeCell ref="F71:F77"/>
    <mergeCell ref="F79:F80"/>
    <mergeCell ref="A81:A84"/>
    <mergeCell ref="F81:F84"/>
    <mergeCell ref="A79:A80"/>
    <mergeCell ref="A93:A95"/>
    <mergeCell ref="F93:F95"/>
    <mergeCell ref="A103:A104"/>
    <mergeCell ref="F103:F104"/>
    <mergeCell ref="F119:G119"/>
    <mergeCell ref="J119:M119"/>
    <mergeCell ref="F121:G121"/>
    <mergeCell ref="A111:A112"/>
    <mergeCell ref="F111:F112"/>
  </mergeCells>
  <printOptions/>
  <pageMargins left="0" right="0" top="0.41" bottom="0" header="0.45" footer="0.31496062992125984"/>
  <pageSetup fitToHeight="5" horizontalDpi="600" verticalDpi="600" orientation="portrait" paperSize="9" scale="88" r:id="rId1"/>
  <rowBreaks count="4" manualBreakCount="4">
    <brk id="37" max="12" man="1"/>
    <brk id="65" max="12" man="1"/>
    <brk id="87" max="12" man="1"/>
    <brk id="10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cp:lastPrinted>2020-01-09T09:15:48Z</cp:lastPrinted>
  <dcterms:created xsi:type="dcterms:W3CDTF">2010-01-25T13:09:52Z</dcterms:created>
  <dcterms:modified xsi:type="dcterms:W3CDTF">2020-01-09T09:16:12Z</dcterms:modified>
  <cp:category/>
  <cp:version/>
  <cp:contentType/>
  <cp:contentStatus/>
</cp:coreProperties>
</file>