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95" activeTab="0"/>
  </bookViews>
  <sheets>
    <sheet name="2021" sheetId="1" r:id="rId1"/>
  </sheets>
  <definedNames>
    <definedName name="_xlnm.Print_Area" localSheetId="0">'2021'!$A$1:$N$149</definedName>
  </definedNames>
  <calcPr fullCalcOnLoad="1"/>
</workbook>
</file>

<file path=xl/sharedStrings.xml><?xml version="1.0" encoding="utf-8"?>
<sst xmlns="http://schemas.openxmlformats.org/spreadsheetml/2006/main" count="360" uniqueCount="242">
  <si>
    <t>0210180</t>
  </si>
  <si>
    <t>0212111</t>
  </si>
  <si>
    <t>0212143</t>
  </si>
  <si>
    <t>0212144</t>
  </si>
  <si>
    <t>0212152</t>
  </si>
  <si>
    <t>0213242</t>
  </si>
  <si>
    <t>0213112</t>
  </si>
  <si>
    <t>0213121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</si>
  <si>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</si>
  <si>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</si>
  <si>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</si>
  <si>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</si>
  <si>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</si>
  <si>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</si>
  <si>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</si>
  <si>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</si>
  <si>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</si>
  <si>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</si>
  <si>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</si>
  <si>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</si>
  <si>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</si>
  <si>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</si>
  <si>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</si>
  <si>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</si>
  <si>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>1210180</t>
  </si>
  <si>
    <t>1216011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</si>
  <si>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</si>
  <si>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</si>
  <si>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</si>
  <si>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</si>
  <si>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</si>
  <si>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</si>
  <si>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</si>
  <si>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</si>
  <si>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</si>
  <si>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</si>
  <si>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</si>
  <si>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</si>
  <si>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</si>
  <si>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</si>
  <si>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</si>
  <si>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</si>
  <si>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</si>
  <si>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</si>
  <si>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</si>
  <si>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</si>
  <si>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</si>
  <si>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</si>
  <si>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</si>
  <si>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Термін
виконання програми, роки</t>
  </si>
  <si>
    <t>2017-2021рр.</t>
  </si>
  <si>
    <t>0212142</t>
  </si>
  <si>
    <t>0216082</t>
  </si>
  <si>
    <t>2019-2023рр.</t>
  </si>
  <si>
    <t>всього</t>
  </si>
  <si>
    <t>0813210</t>
  </si>
  <si>
    <t>1213210</t>
  </si>
  <si>
    <t>Рішення міської ради №8-19/2016 від 26.12.2016р. зі змінами, внесеними ріш.м.р. №39-52/2019 від 27.02.2019</t>
  </si>
  <si>
    <t>0813104</t>
  </si>
  <si>
    <t>1014030</t>
  </si>
  <si>
    <t>1014040</t>
  </si>
  <si>
    <t>3718600</t>
  </si>
  <si>
    <t>Рішення міської ради №2-18/2016 від 22.11.2016р.</t>
  </si>
  <si>
    <t>0217350</t>
  </si>
  <si>
    <t>3110180</t>
  </si>
  <si>
    <t>3117130</t>
  </si>
  <si>
    <t>3117660</t>
  </si>
  <si>
    <t>3117650</t>
  </si>
  <si>
    <t>3710160</t>
  </si>
  <si>
    <t>2019-2022рр.</t>
  </si>
  <si>
    <t>0212030</t>
  </si>
  <si>
    <t>2020-2022рр.</t>
  </si>
  <si>
    <t xml:space="preserve">Міська цільова Програма оснащення медичною технікою та виробами медичного призначення на 2020 - 2022 роки 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</si>
  <si>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</si>
  <si>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</si>
  <si>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</si>
  <si>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</si>
  <si>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</si>
  <si>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</si>
  <si>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</si>
  <si>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</si>
  <si>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</si>
  <si>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</si>
  <si>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</si>
  <si>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</si>
  <si>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</si>
  <si>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</si>
  <si>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</si>
  <si>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</si>
  <si>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</si>
  <si>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</si>
  <si>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</si>
  <si>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</si>
  <si>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2019-2021рр.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</si>
  <si>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</si>
  <si>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</si>
  <si>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>1217640</t>
  </si>
  <si>
    <t>1115061</t>
  </si>
  <si>
    <t>1014060</t>
  </si>
  <si>
    <t>1217693</t>
  </si>
  <si>
    <t>Міська програма "Ніжин - дітям" на період до 2021рр.</t>
  </si>
  <si>
    <t>Рішення міської ради №8-19/2016 від 26.12.2016р.зі змінами, внесеними ріш.м.р. №4-52/2019 від 27.02.2019, №7-60/2019 від 25.09.2019, №5-65/2019 від 24.12.19, №6-75/2020 від 26.06.2020</t>
  </si>
  <si>
    <t>про  обяг  фінансування  місцевих/регіональних програм</t>
  </si>
  <si>
    <t>Програма
затверджена рішенням (зі змінами)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</si>
  <si>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</si>
  <si>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Рішення міської ради  від 27.08.2020р. №32-77/2020</t>
  </si>
  <si>
    <t>2020-2021рр.</t>
  </si>
  <si>
    <t>0217670</t>
  </si>
  <si>
    <t xml:space="preserve">Начальник фінансового управління </t>
  </si>
  <si>
    <t>ВСЬОГО</t>
  </si>
  <si>
    <t>ІНФОРМАЦІЯ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</si>
  <si>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</si>
  <si>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</si>
  <si>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</si>
  <si>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</si>
  <si>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</si>
  <si>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</si>
  <si>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2021рік</t>
  </si>
  <si>
    <t>2021р.</t>
  </si>
  <si>
    <t>Програма юридичного обслуговування Ніжинської міської ради та виконавчого комітету Ніжинської міської ради на 2021рік</t>
  </si>
  <si>
    <t xml:space="preserve">Міська цільова програма з виконання власних повноважень Ніжинської міської ради на 2021рік </t>
  </si>
  <si>
    <t>Потреба
 у фінансуванні на 2021рік,  грн.</t>
  </si>
  <si>
    <t>Обсяг фінансування (затверджено  із змінами) на 2021рік</t>
  </si>
  <si>
    <t>Назва програми, що  фінансується з місцевих бюджетів у 2021році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</si>
  <si>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на 2021р.</t>
  </si>
  <si>
    <t xml:space="preserve">Міська цільова програма «Фінансова підтримка та розвиток Комунального некомерційного підприємства «Ніжинський міський пологовий будинок» на 2021рік 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</si>
  <si>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2021рік</t>
  </si>
  <si>
    <t xml:space="preserve"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
</t>
  </si>
  <si>
    <t>Міська цільова програма «Забезпечення централізованих заходів з лікування хворих на цукровий  та  нецукровий  діабет" на 2021р.</t>
  </si>
  <si>
    <t>Міська  цільова програма «Турбота» на 2021р.</t>
  </si>
  <si>
    <t xml:space="preserve">Комплексна міська програма підтримки сім’ї, гендерної  рівності  та протидії  торгівлі  людьми на 2021рік </t>
  </si>
  <si>
    <t xml:space="preserve">Міська цільова програма «Молодь  Ніжинської  територіальної громади» на 2021-2023рр. </t>
  </si>
  <si>
    <t>2021-2023рр.</t>
  </si>
  <si>
    <t xml:space="preserve">Міська цільова Програма національно-патріотичного виховання на 2021-2025роки </t>
  </si>
  <si>
    <t>2021-2025рр.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</si>
  <si>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</si>
  <si>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 xml:space="preserve">Міська цільова Програма "Розробка схем та проектних рішень масового застосування та детального планування на 2021р." </t>
  </si>
  <si>
    <t>Програма розвитку малого та  середнього  підприємництва  у Ніжинській міській територіальній громаді на 2021-2027 роки</t>
  </si>
  <si>
    <t>2021-2027рр.</t>
  </si>
  <si>
    <t xml:space="preserve">Програма стимулювання  до  запровадження  енергоефективних  заходів населення, об’єднань співвласників  багатоквартирних  будинків  (ОСББ)  та  житлово-будівельних  кооперативів  (ЖБК)  населених   пунктів,  що  входять  до  складу  Ніжинської  міської  територіальної  громади  на 2021рік
</t>
  </si>
  <si>
    <t xml:space="preserve">Міська цільова програма розвитку цивільного захисту Ніжинської міської  територіальної громади на 2021рік </t>
  </si>
  <si>
    <t>0218210</t>
  </si>
  <si>
    <t>Програма забезпечення діяльності комунального підприємства “Муніципальна варта” Ніжинської міської ради на 2021 рік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</si>
  <si>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 на 2021рік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</si>
  <si>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2021рік» </t>
  </si>
  <si>
    <t xml:space="preserve">Програма  «Соціальний  захист  учнів закладів загальної середньої освіти   Ніжинської міської територіальної громади  шляхом організації гарячого харчування у 2021році»    </t>
  </si>
  <si>
    <t>Міська програма по підтримці випускників закладів загальної середньої освіти, які отримали 200 балів (з одного предмету) і більше за результатами зовнішнього  незалежного  оцінювання у  2021році</t>
  </si>
  <si>
    <t>Міська цільова програма соціального захисту членів сімей військовослужбовців на 2021рік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</si>
  <si>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2021рік  </t>
  </si>
  <si>
    <t xml:space="preserve">Міська цільова Програма з надання пільг на оплату житлово-комунальних та інших послуг на 2021рік </t>
  </si>
  <si>
    <t xml:space="preserve">Міська  цільова програма підтримки діяльності Ніжинської міської організації ветеранів України  на 2021рік  </t>
  </si>
  <si>
    <t>Міська  цільова  програма підтримки діяльності  Ніжинської територіальної організації УТОГ на 2021рік</t>
  </si>
  <si>
    <t>Програма громадських оплачуваних робіт Ніжинської міської територіальної громади 2021рік</t>
  </si>
  <si>
    <t>Міська цільова Програма фінансової підтримки діяльності відокремленого підрозділу Чернігівської обласної організації Товариства Червоного Хреста України на 2021 рік</t>
  </si>
  <si>
    <t xml:space="preserve">Програма  розвитку культури, мистецтва і  охорони культурної спадщини на  2021рік  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</si>
  <si>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2021рік»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</si>
  <si>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</si>
  <si>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 xml:space="preserve">Міська цільова програма  «Забезпечення функціонування громадських вбиралень на 2021р.» 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</si>
  <si>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</si>
  <si>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2021рік» </t>
  </si>
  <si>
    <t xml:space="preserve">Міська програма реалізації повноважень міської ради у галузі земельних відносин на 2021рік  </t>
  </si>
  <si>
    <t xml:space="preserve"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 на 2021 рік </t>
  </si>
  <si>
    <t xml:space="preserve">Міська цільова Програма «Розвитку та фінансової підтримки комунальних підприємств Ніжинської міської   територіальної громади на 2021рік» </t>
  </si>
  <si>
    <t xml:space="preserve">Міська програми  з  охорони життя  людей  на  водних  об’єктах Ніжинської міської територіальної громади на 2021рік  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</si>
  <si>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2021р.»  </t>
  </si>
  <si>
    <t>Програма з управління комунальним майном Ніжинської міської територіальної громади на 2021рік</t>
  </si>
  <si>
    <t>Програма юридичного обслуговування управління  комунального майна  та  земельних відносин  Ніжинської  міської  ради Чернігівської області на 2021рік</t>
  </si>
  <si>
    <t>Людмила ПИСАРЕНКО</t>
  </si>
  <si>
    <t>Вик.Алла Артеменко,  Наталія  Колесник  7-17-49, 7-15-11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</si>
  <si>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</si>
  <si>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</si>
  <si>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</si>
  <si>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</si>
  <si>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</si>
  <si>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</si>
  <si>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</si>
  <si>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</si>
  <si>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Рішення міської ради  від 24.12.2019р. №7-65/2019 зі змінами, внесеними ріш.м.р. №8-68/2020 від 26.02.2020, № 3-69/2020 від 16.03.2020,№4-70/2020 від 25.03.2020, №2-73/2020,№6-73/2020 від 20.05.2020, №1-74/2020 від 12.06.2020, №10-76/2020 від 03.08.2020, №11-79/2020 від 30.09.2020, №5-2/2020 від 27.11.2020, №6-8/2021 від 30.03.2021</t>
  </si>
  <si>
    <t>Рішення міської ради №8-19/2016 від 26.12.2016р.зі змінами внесеними ріш.м.р.№2-65/2019 від 24.12.19, №2-75/2020 від 26.06.2020, №11-8/2021 від 30.03.2021</t>
  </si>
  <si>
    <t>Рішення міської ради  від 24.12.2020р. №3-4/2020</t>
  </si>
  <si>
    <t>Рішення міської ради  від 24.12.2020р. №3-4/2020 зі змінами, внесеними ріш.м.р. №9-8/2021 від 30.03.2021</t>
  </si>
  <si>
    <t>Програма розвитку та функціонування української мови в закладах освіти у 2021році "Сильна мова - успішна держава"</t>
  </si>
  <si>
    <t>Міська цільова програма "Реставрація пам’яток архітектури Ніжинської міської  територіальної громади в 2021році"</t>
  </si>
  <si>
    <t>Рішення міської ради  від 26.02.2021р. №11-7/2021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</si>
  <si>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2021рік</t>
  </si>
  <si>
    <t>Міська цільова програма співфінансування робіт з ремонту та утримання фасадів багатоквартирних житлових будинків центральних вулиць м.Ніжина на 2021р.</t>
  </si>
  <si>
    <t>Рішення міської ради  від 04.02.2021р. №3-6/2021</t>
  </si>
  <si>
    <t xml:space="preserve">Міська програма забезпечення службовим житлом лікарів  КНП «Ніжинська ЦМЛ ім. М.Галицького» Ніжинської міської ради Чернігівської області на 2020-2021 роки
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</si>
  <si>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</si>
  <si>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</si>
  <si>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</si>
  <si>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Рішення міської ради  від 26.02.2021 №8-7/2021</t>
  </si>
  <si>
    <t>Рішення міської ради  від 24.12.2020р. №3-4/2020 зі змінами, внесеними ріш.м.р від 04.02.2021 року №6-6/2021</t>
  </si>
  <si>
    <t>Рішення міської ради  від 24.12.2020р. №3-4/2020 зі змінами, внесеними ріш.м.р №4-9/2021 від 22.04.2021</t>
  </si>
  <si>
    <t>Рішення міської ради  від 24.12.2020р. №3-4/2020 зі змінами, внесеними ріш.м.р №18-9/2021 від 22.04.2021</t>
  </si>
  <si>
    <t>Рішення міської ради  від 24.12.2020р. №3-4/2020 зі змінами, внесеними ріш.м.р №3-9/2021 від 22.04.2021, №5-10/2021 від 03.06.2021</t>
  </si>
  <si>
    <t>початковий  бюджет</t>
  </si>
  <si>
    <t>Рішення міської ради  від 24.12.2020р. №3-4/2020 зі змінами, внесеними ріш.м.р. №53-11/2021 від 01.07.2021</t>
  </si>
  <si>
    <t>Рішення міської ради  від 24.12.2020р. №3-4/2020 зі змінами, внесеними ріш.м.р №15-11/2021 від 01.07.2021</t>
  </si>
  <si>
    <t>Рішення міської ради  від 24.12.2020р. №3-4/2020 зі змінами, внесеними ріш.м.р. №11-11/2021 від 01.07.2021</t>
  </si>
  <si>
    <t>Рішення міської ради  від 24.12.2020р. №3-4/2020 зі змінами, внесеними ріш.м.р. №7-6/2021 від 04.02.2021, №13-11/2021 від 01.07.2021</t>
  </si>
  <si>
    <t>Рішення міської ради  від 24.12.2020р. №3-4/2020  зі змінами, внесеними ріш.м.р. №12-11/2021 від 01.07.2021</t>
  </si>
  <si>
    <t>Рішення міської ради  від  16.01.2019р. №6-50/2019 зі змінами, внесеними ріш.м.р.№1-64/2019 від 11.12.19, №1-3/2020 від 15.12.2020, №7-12/2021 від 19.08.2021</t>
  </si>
  <si>
    <t>Рішення міської ради  від 24.12.2020р. №4-3/2020 зі змінами, внесеними ріш.м.р від 04.02.2021р. №67-6/2021, від 22.04.2021р. №8-9/2021, від 19.08.2021р. №3-12/2021</t>
  </si>
  <si>
    <t>Рішення міської ради  від 24.12.2020р. №3-4/2020  зі змінами, внесеними ріш.м.р. №7-9/2021 від 22.04.2021, №5-12/2021 від 19.08.2021</t>
  </si>
  <si>
    <t>Рішення міської ради  від 24.12.2020р. №3-4/2020 зі змінами, внесеними ріш.м.р. №5-7/2021 26.02.2021, №9-12/2021 від 19.08.2021</t>
  </si>
  <si>
    <t>Рішення міської ради  від 24.12.2020р. №3-4/2020 зі змінами, внесеними ріш.м.р.№ 98-12/2021 від 19.08.2021</t>
  </si>
  <si>
    <t>Рішення міської ради  від 24.12.2020р. №3-4/2020 зі змінами, внесеними ріш.м.р №1-12/2021 від 19.08.2021</t>
  </si>
  <si>
    <t>2021-2024рр.</t>
  </si>
  <si>
    <t>Рішення міської ради  від 24.12.2020р. №3-4/2020 зі змінами, внесеними ріш.м.р. №3-10/2021 від 03.06.2021, №15-13/2021 від 16.09.2021</t>
  </si>
  <si>
    <t>Рішення міської ради  від 24.12.2019р. №7-65/2019 зі змінами, внесеними ріш.м.р.№4-75/2020 від 26.06.2020, №13-79/2020 від 30.09.2020, №1-8/2021 від 30.03.2021, №5-9/2021 від 22.04.2021, №2-13/2021 від 16.09.2021</t>
  </si>
  <si>
    <t>Рішення міської ради  від  16.01.2019р. №6-50/2019зі змінами, внесеними ріш.м.р. №4-65/2019 від 24.12.19, №9-6/2021 від 04.02.2021, №44-13/2021 від 16.09.2021</t>
  </si>
  <si>
    <t>0210160</t>
  </si>
  <si>
    <t>Міська цільова програма відшкодування  різниці в тарифах на послуги з централізованого теплопостачання та гарячого водопостачання у 2021році</t>
  </si>
  <si>
    <t>Рішення міської ради  від 24.12.2020р. №3-4/2020зі змінами, внесеними ріш.м.р. №4-15/2021 від 26.10.2021</t>
  </si>
  <si>
    <t>Рішення міської ради  від 24.12.2020р. №3-4/2020 зі змінами, внесеними ріш.м.р. №6-7/2021 від 26.02.2021, №65-12/2021 від 19.08.2021, №51-13/2021 від 16.09.2021, №5-15/2021 від 26.10.2021</t>
  </si>
  <si>
    <t>Рішення міської ради  від 24.12.2020р. №3-4/2020 зі змінами, внесеними ріш.м.р №7-15/2021 від 26.10.2021</t>
  </si>
  <si>
    <t>Рішення міської ради  від 24.12.2020р. №3-4/2020 зі змінами, внесеними ріш.м.р. №46-13/2021 від 16.09.2021, №8-15/2021 від 26.10.2021</t>
  </si>
  <si>
    <t>Рішення міської ради  від 30.09.2020р. №4-79/2020 зі змінами, внесеними ріш.м.р. №5-8/2021 від 30.03.2021, №49-15/2021 від 26.10.2021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</si>
  <si>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</si>
  <si>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Рішення міської ради  від 24.12.2020р. №3-4/2020 зі змінами, внесеними ріш.м.р. №2-8/2021 від 30.03.2021, №9-15/2021 від 26.10.2021, №29-16/2021 від 23.11.2021</t>
  </si>
  <si>
    <t>Рішення міської ради  від 24.12.2019р. №7-65/2019 зі змінами, внесеними ріш.м.р. №13-68/2020 від 26.02.2020,№2-77/2020 від 27.08.2020, №6-2/2020 від 27.11.2020,  №66-16/2021 від 23.11.2021</t>
  </si>
  <si>
    <t>Рішення міської ради  від 24.12.2019р. №7-65/2019  зі змінами, внесеними ріш.м.р №40-68/2020 від 26.02.2020, №7-72/2020 від 29.04.2020, №2-4/2020 від 24.12.2020, №7-7/2021 від 26.02.2021, №52-12/2021 від 19.08.2021, №10-16/2021 від 23.11.2021</t>
  </si>
  <si>
    <t>Рішення міської ради  від 21.10.2021р. №2-14/2021 зі змінами, внесеними ріш.м.р. №59-16/2021 від 23.11.2021</t>
  </si>
  <si>
    <t>Рішення міської ради  від 24.12.2019р. №7-65/2019 зі змінами, внесеними ріш.м.р. №1-80/2020 від 13.10.2020, №6-9/2021 від 22.04.2021, №28-16/2021 від 23.11.2021</t>
  </si>
  <si>
    <t>Рішення міської ради  від 24.12.2020р. №3-4/2020  зі змінами, внесеними ріш.м.р. №3-15/2021 від 26.10.2021, №4-16/2021 від 23.11.2021</t>
  </si>
  <si>
    <t>Рішення міської ради  від 24.12.2020р. №3-4/2020 зі змінами, внесеними ріш.м.р. №2-11/2021 від 01.07.2021, №97-12/2021 від 19.08.2021, №1-15/2021 та №6-15/2021 від 26.10.2021, №50-16/2021 від 23.11.2021</t>
  </si>
  <si>
    <t>Рішення міської ради №5-63/2019 від 27.11.2019р. зі змінами, внесеними ріш.м.р. №2-3/2020 від 15.12.2020, №45-16/2021 від 23.11.2021</t>
  </si>
  <si>
    <t>Рішення міської ради  від 24.12.2020р. №3-4/2020 зі змінами, внесеними ріш.м.р № 9-7/2021від 26.02.2021, №1-11/2021 від 01.07.2021, №2-15/2021 від 26.10.2021, №59-18/2021 від 21.12.2021</t>
  </si>
  <si>
    <t xml:space="preserve">Рішення міської ради  від 24.12.2020р. №3-4/2020 зі змінами, внесеними ріш.м.р від 26.02.2021р. №3-7/2021, від 01.07.2021 №1-11/2021,  від 19.08.2021 №85-12/2021, від 23.11.2021р. №7-16/2021, від 21.12.2021 №62-18/2021  </t>
  </si>
  <si>
    <t>Рішення міської ради  від 24.12.2020р. №3-4/2020 зі змінами, внесеними ріш.м.р від 22.04.2021 №10-9/2021, від 23.11.2021 №5-16/2021, №64-16/2021, №1-18/2021 від 21.12.2021</t>
  </si>
  <si>
    <t>Рішення міської ради  від 24.12.2020р. №3-4/2020 зі змінами, внесеними ріш.м.р. №12-7/2021 від 26.02.2021, №2-18/2021 від 21.12.2021</t>
  </si>
  <si>
    <t>Рішення міської ради  від 24.12.2019р. №7-65/2019 зі змінами, внесеними ріш.м.р. №3-68/2020, №15-68/2020 від 26.02.2020, №5-72/2020 від 29.04.2020, №4-73/2020 від 20.05.2020, №3-76/2020 від 03.08.2020, №4-77/2020 від 27.08.2020, №6-79/2020 від 30.09.2020, №3-80/2020 від 13.10.2020, №57-4/2020 від 24.12.2020, №4-6/2021 від 04.02.2021, №10-8/2021 від 30.03.2021, №54-11/2021 від 01.07.2021, №8-12/2021 від 19.08.2021, №3-18/2021 від 21.12.2021</t>
  </si>
  <si>
    <t>Рішення міської ради  від 24.12.2019р. №7-65/2019 зі змінами, внесенеми ріш.м.р №7-2/2020 від 27.11.2020, №6-10/2021 від 03.06.2021, №37-18/2021 від 21.12.2021</t>
  </si>
  <si>
    <t>Рішення міської ради  від 24.12.2019р. №7-65/2019 зі змінами, внесеними ріш.м.р. №7-79/2020 від 30.09.2020, №3-3/2020 від 15.12.2020, №1-10/2021 від 03.06.2021, №40-15/2021 від 26.10.2021, №4-18/2021 від 21.12.2021</t>
  </si>
  <si>
    <t>Рішення міської ради  від 24.12.2019р. №7-65/2019 зі змінами внесеними ріш.м.р. №2-70/2020 від 25.03.2020, №20-76/2020 від 03.08.2020, №9-79/2020 від 30.09.2020, №2-80/2020 від 13.10.2020, №7-4/2020 від  24.12.2020, №8-8/2021 від 30.03.2021, №14-13/2021 від 16.09.2021, №41-15/2021 від 26.10.2021, №28-18/2021 від 21.12.2021</t>
  </si>
  <si>
    <t>Рішення міської ради  від 24.12.2019р. №7-65/2019 зі змінами, внесеними ріш.м.р. №11-3/2020 від 15.12.2020, №12-13/2021 від 16.09.2021, №60-16/2021 від 23.11.2021, №63-18/2021 від 21.12.2021</t>
  </si>
  <si>
    <t>Рішення міської ради  від 24.12.2020р. №3-4/2020 зі змінами, внесеними ріш.м.р. №8-6/2021 від 04.02.2021, №4-7/2021 від 26.02.2021, №7-8/2021 від 30.03.2021, №11-9/2021 від 22.04.2021, №14-11/2021 від 01.07.2021, №54-12/2021 від 19.08.2021, №55-13/2021 від 16.09.2021, №5-15/2021 від 26.10.2021, №3-17/2021 від 14.12.2021</t>
  </si>
  <si>
    <t>Рішення міської ради  від 30.03.2021р. №4-8/2021 зі змінами, внесеними ріш.м.р. №10-11/2021 від 01.07.2021, №4-17/2021 від 14.12.2021</t>
  </si>
  <si>
    <t>Ніжинської міської теритріальної громади за  2021р.</t>
  </si>
  <si>
    <t>Профінансовано станом на 01.01.22р.</t>
  </si>
  <si>
    <t>1216071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</si>
</sst>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indexed="10"/>
      <name val="Times New Roman"/>
      <family val="1"/>
    </font>
    <font>
      <sz val="9"/>
      <color indexed="49"/>
      <name val="Times New Roman"/>
      <family val="1"/>
    </font>
    <font>
      <b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2"/>
      <color rgb="FFFF0000"/>
      <name val="Times New Roman"/>
      <family val="1"/>
    </font>
    <font>
      <sz val="9"/>
      <color theme="8" tint="-0.24997000396251678"/>
      <name val="Times New Roman"/>
      <family val="1"/>
    </font>
    <font>
      <b/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49" applyNumberFormat="1" applyFont="1" applyFill="1" applyBorder="1" applyAlignment="1">
      <alignment horizontal="left" vertical="center" wrapText="1"/>
      <protection/>
    </xf>
    <xf numFmtId="193" fontId="2" fillId="0" borderId="10" xfId="49" applyNumberFormat="1" applyFont="1" applyFill="1" applyBorder="1" applyAlignment="1">
      <alignment horizontal="left" vertical="center" wrapText="1"/>
      <protection/>
    </xf>
    <xf numFmtId="189" fontId="6" fillId="0" borderId="10" xfId="64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 wrapText="1"/>
    </xf>
    <xf numFmtId="194" fontId="6" fillId="0" borderId="10" xfId="64" applyNumberFormat="1" applyFont="1" applyFill="1" applyBorder="1" applyAlignment="1">
      <alignment horizontal="center" vertical="center" wrapText="1"/>
    </xf>
    <xf numFmtId="189" fontId="6" fillId="0" borderId="10" xfId="64" applyFont="1" applyFill="1" applyBorder="1" applyAlignment="1">
      <alignment horizontal="center" vertical="center"/>
    </xf>
    <xf numFmtId="189" fontId="9" fillId="0" borderId="10" xfId="64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9" fontId="6" fillId="0" borderId="10" xfId="64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93" fontId="6" fillId="0" borderId="10" xfId="49" applyNumberFormat="1" applyFont="1" applyFill="1" applyBorder="1" applyAlignment="1">
      <alignment vertical="center" wrapText="1"/>
      <protection/>
    </xf>
    <xf numFmtId="193" fontId="2" fillId="0" borderId="10" xfId="49" applyNumberFormat="1" applyFont="1" applyFill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193" fontId="14" fillId="0" borderId="10" xfId="4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89" fontId="57" fillId="0" borderId="10" xfId="64" applyFont="1" applyFill="1" applyBorder="1" applyAlignment="1">
      <alignment vertical="center" wrapText="1"/>
    </xf>
    <xf numFmtId="189" fontId="6" fillId="0" borderId="10" xfId="64" applyFont="1" applyFill="1" applyBorder="1" applyAlignment="1">
      <alignment vertical="center" wrapText="1"/>
    </xf>
    <xf numFmtId="189" fontId="57" fillId="0" borderId="10" xfId="64" applyFont="1" applyFill="1" applyBorder="1" applyAlignment="1">
      <alignment horizontal="left" vertical="center" wrapText="1"/>
    </xf>
    <xf numFmtId="189" fontId="5" fillId="0" borderId="10" xfId="64" applyFont="1" applyFill="1" applyBorder="1" applyAlignment="1" applyProtection="1">
      <alignment horizontal="center" vertical="center" wrapText="1"/>
      <protection/>
    </xf>
    <xf numFmtId="189" fontId="6" fillId="0" borderId="10" xfId="64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56" fillId="0" borderId="10" xfId="49" applyNumberFormat="1" applyFont="1" applyFill="1" applyBorder="1" applyAlignment="1">
      <alignment horizontal="left" vertical="center" wrapText="1"/>
      <protection/>
    </xf>
    <xf numFmtId="193" fontId="58" fillId="0" borderId="10" xfId="49" applyNumberFormat="1" applyFont="1" applyFill="1" applyBorder="1" applyAlignment="1">
      <alignment horizontal="left" vertical="center" wrapText="1"/>
      <protection/>
    </xf>
    <xf numFmtId="189" fontId="56" fillId="0" borderId="10" xfId="64" applyFont="1" applyFill="1" applyBorder="1" applyAlignment="1">
      <alignment horizontal="center" vertical="center" wrapText="1"/>
    </xf>
    <xf numFmtId="189" fontId="59" fillId="0" borderId="10" xfId="6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>
      <alignment horizontal="justify" vertical="center" wrapText="1"/>
    </xf>
    <xf numFmtId="193" fontId="5" fillId="0" borderId="10" xfId="0" applyNumberFormat="1" applyFont="1" applyFill="1" applyBorder="1" applyAlignment="1">
      <alignment horizontal="justify" vertical="center" wrapText="1"/>
    </xf>
    <xf numFmtId="189" fontId="57" fillId="0" borderId="10" xfId="6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93" fontId="6" fillId="0" borderId="10" xfId="49" applyNumberFormat="1" applyFont="1" applyFill="1" applyBorder="1" applyAlignment="1">
      <alignment horizontal="left" vertical="center" wrapText="1"/>
      <protection/>
    </xf>
    <xf numFmtId="193" fontId="2" fillId="0" borderId="10" xfId="49" applyNumberFormat="1" applyFont="1" applyFill="1" applyBorder="1" applyAlignment="1">
      <alignment horizontal="left" vertical="center" wrapText="1"/>
      <protection/>
    </xf>
    <xf numFmtId="189" fontId="6" fillId="0" borderId="10" xfId="64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89" fontId="0" fillId="0" borderId="10" xfId="6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9" fontId="57" fillId="0" borderId="10" xfId="6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8.875" defaultRowHeight="12.75"/>
  <cols>
    <col min="1" max="1" width="5.375" style="21" customWidth="1"/>
    <col min="2" max="2" width="12.875" style="23" customWidth="1"/>
    <col min="3" max="3" width="44.375" style="23" customWidth="1"/>
    <col min="4" max="4" width="24.375" style="23" hidden="1" customWidth="1"/>
    <col min="5" max="5" width="11.375" style="23" hidden="1" customWidth="1"/>
    <col min="6" max="6" width="19.25390625" style="22" hidden="1" customWidth="1"/>
    <col min="7" max="7" width="15.625" style="22" hidden="1" customWidth="1"/>
    <col min="8" max="8" width="21.875" style="7" customWidth="1"/>
    <col min="9" max="9" width="18.25390625" style="7" hidden="1" customWidth="1"/>
    <col min="10" max="10" width="18.25390625" style="3" hidden="1" customWidth="1"/>
    <col min="11" max="11" width="20.25390625" style="8" customWidth="1"/>
    <col min="12" max="12" width="17.625" style="7" hidden="1" customWidth="1"/>
    <col min="13" max="13" width="17.875" style="7" hidden="1" customWidth="1"/>
    <col min="14" max="14" width="13.875" style="8" customWidth="1"/>
    <col min="15" max="15" width="48.375" style="4" customWidth="1"/>
    <col min="16" max="16384" width="8.875" style="23" customWidth="1"/>
  </cols>
  <sheetData>
    <row r="1" spans="1:15" s="7" customFormat="1" ht="19.5" customHeight="1">
      <c r="A1" s="3"/>
      <c r="B1" s="81" t="s">
        <v>110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"/>
    </row>
    <row r="2" spans="1:15" s="7" customFormat="1" ht="19.5" customHeight="1">
      <c r="A2" s="3"/>
      <c r="B2" s="82" t="s">
        <v>102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/>
    </row>
    <row r="3" spans="1:15" s="7" customFormat="1" ht="19.5" customHeight="1">
      <c r="A3" s="3"/>
      <c r="B3" s="83" t="s">
        <v>239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"/>
    </row>
    <row r="4" spans="1:15" s="7" customFormat="1" ht="11.25" customHeight="1">
      <c r="A4" s="3"/>
      <c r="B4" s="8"/>
      <c r="F4" s="4"/>
      <c r="G4" s="4"/>
      <c r="J4" s="3"/>
      <c r="K4" s="8"/>
      <c r="N4" s="8"/>
      <c r="O4" s="4"/>
    </row>
    <row r="5" spans="1:15" s="7" customFormat="1" ht="92.25">
      <c r="A5" s="27" t="s">
        <v>111</v>
      </c>
      <c r="B5" s="28" t="s">
        <v>32</v>
      </c>
      <c r="C5" s="27" t="s">
        <v>123</v>
      </c>
      <c r="D5" s="26" t="s">
        <v>103</v>
      </c>
      <c r="E5" s="26" t="s">
        <v>49</v>
      </c>
      <c r="F5" s="26" t="s">
        <v>121</v>
      </c>
      <c r="G5" s="26" t="s">
        <v>196</v>
      </c>
      <c r="H5" s="27" t="s">
        <v>122</v>
      </c>
      <c r="I5" s="26" t="s">
        <v>38</v>
      </c>
      <c r="J5" s="26" t="s">
        <v>39</v>
      </c>
      <c r="K5" s="27" t="s">
        <v>240</v>
      </c>
      <c r="L5" s="26" t="s">
        <v>40</v>
      </c>
      <c r="M5" s="26" t="s">
        <v>41</v>
      </c>
      <c r="N5" s="27" t="s">
        <v>112</v>
      </c>
      <c r="O5" s="4"/>
    </row>
    <row r="6" spans="1:15" s="24" customFormat="1" ht="60.75" customHeight="1">
      <c r="A6" s="66">
        <v>1</v>
      </c>
      <c r="B6" s="30" t="s">
        <v>54</v>
      </c>
      <c r="C6" s="67" t="s">
        <v>117</v>
      </c>
      <c r="D6" s="68" t="s">
        <v>220</v>
      </c>
      <c r="E6" s="66" t="s">
        <v>118</v>
      </c>
      <c r="F6" s="33">
        <f>F7+F11+F12+F8+F9+F10</f>
        <v>545300</v>
      </c>
      <c r="G6" s="34">
        <f>G7+G8+G9+G12</f>
        <v>220500</v>
      </c>
      <c r="H6" s="34">
        <f>I6+J6</f>
        <v>278600</v>
      </c>
      <c r="I6" s="33">
        <f>I7+I11+I12+I8+I9+I10</f>
        <v>278600</v>
      </c>
      <c r="J6" s="33">
        <f>J7+J11+J12+J8+J9+J10</f>
        <v>0</v>
      </c>
      <c r="K6" s="34">
        <f>L6+M6</f>
        <v>256793.03999999998</v>
      </c>
      <c r="L6" s="33">
        <f>L7+L11+L12+L8+L9+L10</f>
        <v>256793.03999999998</v>
      </c>
      <c r="M6" s="33">
        <f>M7+M11+M12+M8+M9+M10</f>
        <v>0</v>
      </c>
      <c r="N6" s="35">
        <f aca="true" t="shared" si="0" ref="N6:N141">K6/H6*100</f>
        <v>92.1726633165829</v>
      </c>
      <c r="O6" s="12"/>
    </row>
    <row r="7" spans="1:15" s="24" customFormat="1" ht="18" customHeight="1">
      <c r="A7" s="66"/>
      <c r="B7" s="6" t="s">
        <v>0</v>
      </c>
      <c r="C7" s="67"/>
      <c r="D7" s="68"/>
      <c r="E7" s="66"/>
      <c r="F7" s="33">
        <v>370000</v>
      </c>
      <c r="G7" s="34">
        <v>210000</v>
      </c>
      <c r="H7" s="34">
        <f aca="true" t="shared" si="1" ref="H7:H75">I7+J7</f>
        <v>226100</v>
      </c>
      <c r="I7" s="33">
        <v>226100</v>
      </c>
      <c r="J7" s="33"/>
      <c r="K7" s="34">
        <f aca="true" t="shared" si="2" ref="K7:K75">L7+M7</f>
        <v>204319.62</v>
      </c>
      <c r="L7" s="33">
        <v>204319.62</v>
      </c>
      <c r="M7" s="33"/>
      <c r="N7" s="35">
        <f t="shared" si="0"/>
        <v>90.36692613887661</v>
      </c>
      <c r="O7" s="12"/>
    </row>
    <row r="8" spans="1:15" s="24" customFormat="1" ht="18" customHeight="1">
      <c r="A8" s="66"/>
      <c r="B8" s="6" t="s">
        <v>33</v>
      </c>
      <c r="C8" s="67"/>
      <c r="D8" s="68"/>
      <c r="E8" s="66"/>
      <c r="F8" s="33">
        <v>60000</v>
      </c>
      <c r="G8" s="34">
        <v>8000</v>
      </c>
      <c r="H8" s="34">
        <f t="shared" si="1"/>
        <v>8000</v>
      </c>
      <c r="I8" s="33">
        <v>8000</v>
      </c>
      <c r="J8" s="33">
        <v>0</v>
      </c>
      <c r="K8" s="34">
        <f t="shared" si="2"/>
        <v>8000</v>
      </c>
      <c r="L8" s="33">
        <v>8000</v>
      </c>
      <c r="M8" s="33"/>
      <c r="N8" s="35">
        <f t="shared" si="0"/>
        <v>100</v>
      </c>
      <c r="O8" s="12"/>
    </row>
    <row r="9" spans="1:15" s="24" customFormat="1" ht="18" customHeight="1" hidden="1">
      <c r="A9" s="66"/>
      <c r="B9" s="6" t="s">
        <v>19</v>
      </c>
      <c r="C9" s="67"/>
      <c r="D9" s="68"/>
      <c r="E9" s="66"/>
      <c r="F9" s="33">
        <v>38300</v>
      </c>
      <c r="G9" s="34">
        <v>2000</v>
      </c>
      <c r="H9" s="34">
        <f t="shared" si="1"/>
        <v>0</v>
      </c>
      <c r="I9" s="33">
        <v>0</v>
      </c>
      <c r="J9" s="33"/>
      <c r="K9" s="34">
        <f t="shared" si="2"/>
        <v>0</v>
      </c>
      <c r="L9" s="33">
        <v>0</v>
      </c>
      <c r="M9" s="33"/>
      <c r="N9" s="35" t="e">
        <f t="shared" si="0"/>
        <v>#DIV/0!</v>
      </c>
      <c r="O9" s="12"/>
    </row>
    <row r="10" spans="1:15" s="24" customFormat="1" ht="18" customHeight="1">
      <c r="A10" s="66"/>
      <c r="B10" s="6" t="s">
        <v>43</v>
      </c>
      <c r="C10" s="67"/>
      <c r="D10" s="68"/>
      <c r="E10" s="66"/>
      <c r="F10" s="33">
        <v>47000</v>
      </c>
      <c r="G10" s="34"/>
      <c r="H10" s="34">
        <f t="shared" si="1"/>
        <v>42000</v>
      </c>
      <c r="I10" s="33">
        <v>42000</v>
      </c>
      <c r="J10" s="33"/>
      <c r="K10" s="34">
        <f t="shared" si="2"/>
        <v>41973.42</v>
      </c>
      <c r="L10" s="33">
        <v>41973.42</v>
      </c>
      <c r="M10" s="33"/>
      <c r="N10" s="35">
        <f t="shared" si="0"/>
        <v>99.93671428571427</v>
      </c>
      <c r="O10" s="12"/>
    </row>
    <row r="11" spans="1:15" s="24" customFormat="1" ht="15.75" customHeight="1" hidden="1">
      <c r="A11" s="66"/>
      <c r="B11" s="6" t="s">
        <v>24</v>
      </c>
      <c r="C11" s="67"/>
      <c r="D11" s="68"/>
      <c r="E11" s="66"/>
      <c r="F11" s="33">
        <v>10000</v>
      </c>
      <c r="G11" s="34"/>
      <c r="H11" s="34">
        <f t="shared" si="1"/>
        <v>0</v>
      </c>
      <c r="I11" s="33"/>
      <c r="J11" s="33"/>
      <c r="K11" s="34">
        <f t="shared" si="2"/>
        <v>0</v>
      </c>
      <c r="L11" s="33"/>
      <c r="M11" s="33"/>
      <c r="N11" s="35" t="e">
        <f t="shared" si="0"/>
        <v>#DIV/0!</v>
      </c>
      <c r="O11" s="12"/>
    </row>
    <row r="12" spans="1:15" s="24" customFormat="1" ht="17.25" customHeight="1">
      <c r="A12" s="66"/>
      <c r="B12" s="6" t="s">
        <v>31</v>
      </c>
      <c r="C12" s="67"/>
      <c r="D12" s="68"/>
      <c r="E12" s="66"/>
      <c r="F12" s="33">
        <v>20000</v>
      </c>
      <c r="G12" s="34">
        <v>500</v>
      </c>
      <c r="H12" s="34">
        <f t="shared" si="1"/>
        <v>2500</v>
      </c>
      <c r="I12" s="33">
        <v>2500</v>
      </c>
      <c r="J12" s="33"/>
      <c r="K12" s="34">
        <f t="shared" si="2"/>
        <v>2500</v>
      </c>
      <c r="L12" s="33">
        <v>2500</v>
      </c>
      <c r="M12" s="33"/>
      <c r="N12" s="35">
        <f t="shared" si="0"/>
        <v>100</v>
      </c>
      <c r="O12" s="12"/>
    </row>
    <row r="13" spans="1:15" s="24" customFormat="1" ht="60.75" customHeight="1">
      <c r="A13" s="29">
        <v>2</v>
      </c>
      <c r="B13" s="6" t="s">
        <v>0</v>
      </c>
      <c r="C13" s="31" t="s">
        <v>119</v>
      </c>
      <c r="D13" s="32" t="s">
        <v>204</v>
      </c>
      <c r="E13" s="29" t="s">
        <v>118</v>
      </c>
      <c r="F13" s="63">
        <v>230000</v>
      </c>
      <c r="G13" s="34">
        <v>70000</v>
      </c>
      <c r="H13" s="34">
        <f t="shared" si="1"/>
        <v>230000</v>
      </c>
      <c r="I13" s="33">
        <v>230000</v>
      </c>
      <c r="J13" s="33"/>
      <c r="K13" s="34">
        <f t="shared" si="2"/>
        <v>198198.42</v>
      </c>
      <c r="L13" s="33">
        <v>198198.42</v>
      </c>
      <c r="M13" s="33"/>
      <c r="N13" s="35">
        <f t="shared" si="0"/>
        <v>86.17322608695652</v>
      </c>
      <c r="O13" s="12"/>
    </row>
    <row r="14" spans="1:15" s="24" customFormat="1" ht="15" customHeight="1">
      <c r="A14" s="66">
        <v>3</v>
      </c>
      <c r="B14" s="30" t="s">
        <v>54</v>
      </c>
      <c r="C14" s="67" t="s">
        <v>120</v>
      </c>
      <c r="D14" s="68" t="s">
        <v>207</v>
      </c>
      <c r="E14" s="66" t="s">
        <v>118</v>
      </c>
      <c r="F14" s="33">
        <f>SUM(F15:F21)</f>
        <v>716000</v>
      </c>
      <c r="G14" s="34">
        <f>G15+G16+G17+G18+G19</f>
        <v>479900</v>
      </c>
      <c r="H14" s="34">
        <f t="shared" si="1"/>
        <v>615900</v>
      </c>
      <c r="I14" s="33">
        <f>SUM(I15:I21)</f>
        <v>615900</v>
      </c>
      <c r="J14" s="33">
        <f>SUM(J15:J21)</f>
        <v>0</v>
      </c>
      <c r="K14" s="34">
        <f t="shared" si="2"/>
        <v>614956.36</v>
      </c>
      <c r="L14" s="33">
        <f>SUM(L15:L21)</f>
        <v>614956.36</v>
      </c>
      <c r="M14" s="33">
        <f>SUM(M15:M21)</f>
        <v>0</v>
      </c>
      <c r="N14" s="35">
        <f t="shared" si="0"/>
        <v>99.84678681604157</v>
      </c>
      <c r="O14" s="12"/>
    </row>
    <row r="15" spans="1:15" s="24" customFormat="1" ht="20.25" customHeight="1">
      <c r="A15" s="66"/>
      <c r="B15" s="6" t="s">
        <v>0</v>
      </c>
      <c r="C15" s="67"/>
      <c r="D15" s="68"/>
      <c r="E15" s="66"/>
      <c r="F15" s="33">
        <v>589000</v>
      </c>
      <c r="G15" s="34">
        <v>400000</v>
      </c>
      <c r="H15" s="34">
        <f t="shared" si="1"/>
        <v>530000</v>
      </c>
      <c r="I15" s="33">
        <v>530000</v>
      </c>
      <c r="J15" s="33"/>
      <c r="K15" s="34">
        <f t="shared" si="2"/>
        <v>529247.36</v>
      </c>
      <c r="L15" s="33">
        <v>529247.36</v>
      </c>
      <c r="M15" s="33"/>
      <c r="N15" s="35">
        <f t="shared" si="0"/>
        <v>99.85799245283019</v>
      </c>
      <c r="O15" s="12"/>
    </row>
    <row r="16" spans="1:15" s="24" customFormat="1" ht="20.25" customHeight="1">
      <c r="A16" s="66"/>
      <c r="B16" s="6" t="s">
        <v>45</v>
      </c>
      <c r="C16" s="67"/>
      <c r="D16" s="68"/>
      <c r="E16" s="66"/>
      <c r="F16" s="33">
        <v>90000</v>
      </c>
      <c r="G16" s="34">
        <v>73900</v>
      </c>
      <c r="H16" s="34">
        <f t="shared" si="1"/>
        <v>83900</v>
      </c>
      <c r="I16" s="33">
        <v>83900</v>
      </c>
      <c r="J16" s="33"/>
      <c r="K16" s="34">
        <f t="shared" si="2"/>
        <v>83709</v>
      </c>
      <c r="L16" s="33">
        <v>83709</v>
      </c>
      <c r="M16" s="33"/>
      <c r="N16" s="35">
        <f t="shared" si="0"/>
        <v>99.77234803337306</v>
      </c>
      <c r="O16" s="12"/>
    </row>
    <row r="17" spans="1:15" s="24" customFormat="1" ht="23.25" customHeight="1">
      <c r="A17" s="66"/>
      <c r="B17" s="6" t="s">
        <v>33</v>
      </c>
      <c r="C17" s="67"/>
      <c r="D17" s="68"/>
      <c r="E17" s="66"/>
      <c r="F17" s="33">
        <v>12000</v>
      </c>
      <c r="G17" s="34">
        <v>2000</v>
      </c>
      <c r="H17" s="34">
        <f t="shared" si="1"/>
        <v>2000</v>
      </c>
      <c r="I17" s="33">
        <v>2000</v>
      </c>
      <c r="J17" s="33"/>
      <c r="K17" s="34">
        <f t="shared" si="2"/>
        <v>2000</v>
      </c>
      <c r="L17" s="33">
        <f>1500+500</f>
        <v>2000</v>
      </c>
      <c r="M17" s="33"/>
      <c r="N17" s="35">
        <f t="shared" si="0"/>
        <v>100</v>
      </c>
      <c r="O17" s="12"/>
    </row>
    <row r="18" spans="1:15" s="24" customFormat="1" ht="23.25" customHeight="1" hidden="1">
      <c r="A18" s="66"/>
      <c r="B18" s="6" t="s">
        <v>19</v>
      </c>
      <c r="C18" s="67"/>
      <c r="D18" s="68"/>
      <c r="E18" s="66"/>
      <c r="F18" s="33">
        <v>10000</v>
      </c>
      <c r="G18" s="34">
        <v>2000</v>
      </c>
      <c r="H18" s="34">
        <f t="shared" si="1"/>
        <v>0</v>
      </c>
      <c r="I18" s="33"/>
      <c r="J18" s="33"/>
      <c r="K18" s="34">
        <f t="shared" si="2"/>
        <v>0</v>
      </c>
      <c r="L18" s="33"/>
      <c r="M18" s="33"/>
      <c r="N18" s="35" t="e">
        <f t="shared" si="0"/>
        <v>#DIV/0!</v>
      </c>
      <c r="O18" s="12"/>
    </row>
    <row r="19" spans="1:15" s="24" customFormat="1" ht="19.5" customHeight="1" hidden="1">
      <c r="A19" s="66"/>
      <c r="B19" s="6" t="s">
        <v>43</v>
      </c>
      <c r="C19" s="67"/>
      <c r="D19" s="68"/>
      <c r="E19" s="66"/>
      <c r="F19" s="33">
        <v>8000</v>
      </c>
      <c r="G19" s="34">
        <v>2000</v>
      </c>
      <c r="H19" s="34">
        <f t="shared" si="1"/>
        <v>0</v>
      </c>
      <c r="I19" s="33"/>
      <c r="J19" s="33"/>
      <c r="K19" s="34">
        <f t="shared" si="2"/>
        <v>0</v>
      </c>
      <c r="L19" s="33"/>
      <c r="M19" s="33"/>
      <c r="N19" s="35" t="e">
        <f t="shared" si="0"/>
        <v>#DIV/0!</v>
      </c>
      <c r="O19" s="12"/>
    </row>
    <row r="20" spans="1:15" s="24" customFormat="1" ht="19.5" customHeight="1" hidden="1">
      <c r="A20" s="66"/>
      <c r="B20" s="6" t="s">
        <v>24</v>
      </c>
      <c r="C20" s="67"/>
      <c r="D20" s="68"/>
      <c r="E20" s="66"/>
      <c r="F20" s="33">
        <v>5000</v>
      </c>
      <c r="G20" s="34"/>
      <c r="H20" s="34">
        <f t="shared" si="1"/>
        <v>0</v>
      </c>
      <c r="I20" s="33"/>
      <c r="J20" s="33"/>
      <c r="K20" s="34">
        <f t="shared" si="2"/>
        <v>0</v>
      </c>
      <c r="L20" s="33"/>
      <c r="M20" s="33"/>
      <c r="N20" s="35" t="e">
        <f t="shared" si="0"/>
        <v>#DIV/0!</v>
      </c>
      <c r="O20" s="12"/>
    </row>
    <row r="21" spans="1:15" s="24" customFormat="1" ht="19.5" customHeight="1" hidden="1">
      <c r="A21" s="66"/>
      <c r="B21" s="6" t="s">
        <v>31</v>
      </c>
      <c r="C21" s="67"/>
      <c r="D21" s="68"/>
      <c r="E21" s="66"/>
      <c r="F21" s="33">
        <v>2000</v>
      </c>
      <c r="G21" s="34"/>
      <c r="H21" s="34">
        <f t="shared" si="1"/>
        <v>0</v>
      </c>
      <c r="I21" s="33"/>
      <c r="J21" s="33"/>
      <c r="K21" s="34">
        <f t="shared" si="2"/>
        <v>0</v>
      </c>
      <c r="L21" s="33"/>
      <c r="M21" s="33"/>
      <c r="N21" s="35" t="e">
        <f t="shared" si="0"/>
        <v>#DIV/0!</v>
      </c>
      <c r="O21" s="12"/>
    </row>
    <row r="22" spans="1:15" s="10" customFormat="1" ht="23.25" customHeight="1">
      <c r="A22" s="66">
        <v>4</v>
      </c>
      <c r="B22" s="6" t="s">
        <v>0</v>
      </c>
      <c r="C22" s="67" t="s">
        <v>115</v>
      </c>
      <c r="D22" s="68" t="s">
        <v>222</v>
      </c>
      <c r="E22" s="66" t="s">
        <v>71</v>
      </c>
      <c r="F22" s="69">
        <v>1554500</v>
      </c>
      <c r="G22" s="34">
        <v>803000</v>
      </c>
      <c r="H22" s="34">
        <f t="shared" si="1"/>
        <v>1047195.5</v>
      </c>
      <c r="I22" s="33">
        <v>765700</v>
      </c>
      <c r="J22" s="33">
        <f>229495.5+52000</f>
        <v>281495.5</v>
      </c>
      <c r="K22" s="34">
        <f t="shared" si="2"/>
        <v>1017904.48</v>
      </c>
      <c r="L22" s="33">
        <v>738630</v>
      </c>
      <c r="M22" s="33">
        <f>229495.5+49778.98</f>
        <v>279274.48</v>
      </c>
      <c r="N22" s="35">
        <f t="shared" si="0"/>
        <v>97.20290814847849</v>
      </c>
      <c r="O22" s="12"/>
    </row>
    <row r="23" spans="1:15" s="10" customFormat="1" ht="23.25" customHeight="1" hidden="1">
      <c r="A23" s="66"/>
      <c r="B23" s="6" t="s">
        <v>212</v>
      </c>
      <c r="C23" s="74"/>
      <c r="D23" s="74"/>
      <c r="E23" s="73"/>
      <c r="F23" s="69"/>
      <c r="G23" s="34"/>
      <c r="H23" s="34">
        <f t="shared" si="1"/>
        <v>0</v>
      </c>
      <c r="I23" s="33"/>
      <c r="J23" s="33"/>
      <c r="K23" s="34">
        <f t="shared" si="2"/>
        <v>0</v>
      </c>
      <c r="L23" s="33"/>
      <c r="M23" s="33"/>
      <c r="N23" s="35" t="e">
        <f t="shared" si="0"/>
        <v>#DIV/0!</v>
      </c>
      <c r="O23" s="12"/>
    </row>
    <row r="24" spans="1:15" s="10" customFormat="1" ht="23.25" customHeight="1">
      <c r="A24" s="66"/>
      <c r="B24" s="6" t="s">
        <v>7</v>
      </c>
      <c r="C24" s="74"/>
      <c r="D24" s="74"/>
      <c r="E24" s="73"/>
      <c r="F24" s="69"/>
      <c r="G24" s="34"/>
      <c r="H24" s="34">
        <f t="shared" si="1"/>
        <v>9000</v>
      </c>
      <c r="I24" s="33"/>
      <c r="J24" s="33">
        <v>9000</v>
      </c>
      <c r="K24" s="34">
        <f t="shared" si="2"/>
        <v>9000</v>
      </c>
      <c r="L24" s="33"/>
      <c r="M24" s="33">
        <v>9000</v>
      </c>
      <c r="N24" s="35">
        <f t="shared" si="0"/>
        <v>100</v>
      </c>
      <c r="O24" s="12"/>
    </row>
    <row r="25" spans="1:15" s="10" customFormat="1" ht="23.25" customHeight="1">
      <c r="A25" s="66"/>
      <c r="B25" s="6" t="s">
        <v>58</v>
      </c>
      <c r="C25" s="74"/>
      <c r="D25" s="74"/>
      <c r="E25" s="73"/>
      <c r="F25" s="73"/>
      <c r="G25" s="34"/>
      <c r="H25" s="34">
        <f t="shared" si="1"/>
        <v>81000</v>
      </c>
      <c r="I25" s="33">
        <v>31000</v>
      </c>
      <c r="J25" s="33">
        <v>50000</v>
      </c>
      <c r="K25" s="34">
        <f t="shared" si="2"/>
        <v>81000</v>
      </c>
      <c r="L25" s="33">
        <v>31000</v>
      </c>
      <c r="M25" s="33">
        <v>50000</v>
      </c>
      <c r="N25" s="35">
        <f t="shared" si="0"/>
        <v>100</v>
      </c>
      <c r="O25" s="12"/>
    </row>
    <row r="26" spans="1:15" s="10" customFormat="1" ht="23.25" customHeight="1">
      <c r="A26" s="66"/>
      <c r="B26" s="6" t="s">
        <v>26</v>
      </c>
      <c r="C26" s="74"/>
      <c r="D26" s="74"/>
      <c r="E26" s="73"/>
      <c r="F26" s="73"/>
      <c r="G26" s="34"/>
      <c r="H26" s="34">
        <f t="shared" si="1"/>
        <v>260100</v>
      </c>
      <c r="I26" s="33">
        <v>75600</v>
      </c>
      <c r="J26" s="33">
        <v>184500</v>
      </c>
      <c r="K26" s="34">
        <f t="shared" si="2"/>
        <v>234500</v>
      </c>
      <c r="L26" s="33">
        <v>50000</v>
      </c>
      <c r="M26" s="33">
        <v>184500</v>
      </c>
      <c r="N26" s="35">
        <f t="shared" si="0"/>
        <v>90.15763168012303</v>
      </c>
      <c r="O26" s="12"/>
    </row>
    <row r="27" spans="1:15" s="9" customFormat="1" ht="21.75" customHeight="1">
      <c r="A27" s="66">
        <v>5</v>
      </c>
      <c r="B27" s="6" t="s">
        <v>54</v>
      </c>
      <c r="C27" s="67" t="s">
        <v>116</v>
      </c>
      <c r="D27" s="68" t="s">
        <v>62</v>
      </c>
      <c r="E27" s="66" t="s">
        <v>50</v>
      </c>
      <c r="F27" s="33">
        <f>SUM(F28:F36)</f>
        <v>3839383</v>
      </c>
      <c r="G27" s="34">
        <f>G28+G29+G30+G31+G32+G33+G34+G35+G36</f>
        <v>1000</v>
      </c>
      <c r="H27" s="34">
        <f t="shared" si="1"/>
        <v>3690383</v>
      </c>
      <c r="I27" s="33">
        <f>SUM(I28:I36)</f>
        <v>3070215</v>
      </c>
      <c r="J27" s="33">
        <f>SUM(J28:J36)</f>
        <v>620168</v>
      </c>
      <c r="K27" s="34">
        <f t="shared" si="2"/>
        <v>3397130.19</v>
      </c>
      <c r="L27" s="33">
        <f>SUM(L28:L36)</f>
        <v>2842581.19</v>
      </c>
      <c r="M27" s="33">
        <f>SUM(M28:M36)</f>
        <v>554549</v>
      </c>
      <c r="N27" s="35">
        <f t="shared" si="0"/>
        <v>92.05359416624236</v>
      </c>
      <c r="O27" s="12"/>
    </row>
    <row r="28" spans="1:15" s="9" customFormat="1" ht="15.75" hidden="1">
      <c r="A28" s="66"/>
      <c r="B28" s="6" t="s">
        <v>0</v>
      </c>
      <c r="C28" s="67"/>
      <c r="D28" s="68"/>
      <c r="E28" s="66"/>
      <c r="F28" s="33">
        <v>50000</v>
      </c>
      <c r="G28" s="34">
        <v>1000</v>
      </c>
      <c r="H28" s="34">
        <f t="shared" si="1"/>
        <v>0</v>
      </c>
      <c r="I28" s="33">
        <v>0</v>
      </c>
      <c r="J28" s="33"/>
      <c r="K28" s="34">
        <f t="shared" si="2"/>
        <v>0</v>
      </c>
      <c r="L28" s="33">
        <v>0</v>
      </c>
      <c r="M28" s="33"/>
      <c r="N28" s="35" t="e">
        <f t="shared" si="0"/>
        <v>#DIV/0!</v>
      </c>
      <c r="O28" s="12"/>
    </row>
    <row r="29" spans="1:15" s="9" customFormat="1" ht="15.75">
      <c r="A29" s="66"/>
      <c r="B29" s="6" t="s">
        <v>94</v>
      </c>
      <c r="C29" s="67"/>
      <c r="D29" s="68"/>
      <c r="E29" s="66"/>
      <c r="F29" s="80">
        <v>3789383</v>
      </c>
      <c r="G29" s="34"/>
      <c r="H29" s="34">
        <f>I29+J29</f>
        <v>99999</v>
      </c>
      <c r="I29" s="33">
        <v>19781</v>
      </c>
      <c r="J29" s="33">
        <v>80218</v>
      </c>
      <c r="K29" s="34">
        <f t="shared" si="2"/>
        <v>95685</v>
      </c>
      <c r="L29" s="33">
        <v>19243</v>
      </c>
      <c r="M29" s="33">
        <v>76442</v>
      </c>
      <c r="N29" s="35">
        <f t="shared" si="0"/>
        <v>95.6859568595686</v>
      </c>
      <c r="O29" s="12"/>
    </row>
    <row r="30" spans="1:15" s="9" customFormat="1" ht="21" customHeight="1">
      <c r="A30" s="66"/>
      <c r="B30" s="6" t="s">
        <v>170</v>
      </c>
      <c r="C30" s="67"/>
      <c r="D30" s="68"/>
      <c r="E30" s="66"/>
      <c r="F30" s="80"/>
      <c r="G30" s="34"/>
      <c r="H30" s="34">
        <f t="shared" si="1"/>
        <v>1097150</v>
      </c>
      <c r="I30" s="33">
        <v>709200</v>
      </c>
      <c r="J30" s="33">
        <v>387950</v>
      </c>
      <c r="K30" s="34">
        <f t="shared" si="2"/>
        <v>1030499</v>
      </c>
      <c r="L30" s="33">
        <v>704392</v>
      </c>
      <c r="M30" s="33">
        <v>326107</v>
      </c>
      <c r="N30" s="35">
        <f t="shared" si="0"/>
        <v>93.92507861276945</v>
      </c>
      <c r="O30" s="12"/>
    </row>
    <row r="31" spans="1:15" s="9" customFormat="1" ht="18" customHeight="1">
      <c r="A31" s="66"/>
      <c r="B31" s="6" t="s">
        <v>171</v>
      </c>
      <c r="C31" s="67"/>
      <c r="D31" s="68"/>
      <c r="E31" s="66"/>
      <c r="F31" s="80"/>
      <c r="G31" s="34"/>
      <c r="H31" s="34">
        <f t="shared" si="1"/>
        <v>99999</v>
      </c>
      <c r="I31" s="33">
        <v>99999</v>
      </c>
      <c r="J31" s="33"/>
      <c r="K31" s="34">
        <f t="shared" si="2"/>
        <v>99999</v>
      </c>
      <c r="L31" s="33">
        <v>99999</v>
      </c>
      <c r="M31" s="33"/>
      <c r="N31" s="35">
        <f t="shared" si="0"/>
        <v>100</v>
      </c>
      <c r="O31" s="12"/>
    </row>
    <row r="32" spans="1:15" s="9" customFormat="1" ht="21" customHeight="1">
      <c r="A32" s="66"/>
      <c r="B32" s="6" t="s">
        <v>59</v>
      </c>
      <c r="C32" s="67"/>
      <c r="D32" s="68"/>
      <c r="E32" s="66"/>
      <c r="F32" s="80"/>
      <c r="G32" s="34"/>
      <c r="H32" s="34">
        <f t="shared" si="1"/>
        <v>62000</v>
      </c>
      <c r="I32" s="33">
        <v>39000</v>
      </c>
      <c r="J32" s="33">
        <v>23000</v>
      </c>
      <c r="K32" s="34">
        <f t="shared" si="2"/>
        <v>62000</v>
      </c>
      <c r="L32" s="33">
        <v>39000</v>
      </c>
      <c r="M32" s="33">
        <v>23000</v>
      </c>
      <c r="N32" s="35">
        <f t="shared" si="0"/>
        <v>100</v>
      </c>
      <c r="O32" s="12"/>
    </row>
    <row r="33" spans="1:15" s="9" customFormat="1" ht="21" customHeight="1">
      <c r="A33" s="66"/>
      <c r="B33" s="6" t="s">
        <v>20</v>
      </c>
      <c r="C33" s="67"/>
      <c r="D33" s="68"/>
      <c r="E33" s="66"/>
      <c r="F33" s="80"/>
      <c r="G33" s="34"/>
      <c r="H33" s="34">
        <f t="shared" si="1"/>
        <v>49500</v>
      </c>
      <c r="I33" s="33">
        <f>50000-500</f>
        <v>49500</v>
      </c>
      <c r="J33" s="33"/>
      <c r="K33" s="34">
        <f t="shared" si="2"/>
        <v>49500</v>
      </c>
      <c r="L33" s="33">
        <v>49500</v>
      </c>
      <c r="M33" s="33"/>
      <c r="N33" s="35">
        <f t="shared" si="0"/>
        <v>100</v>
      </c>
      <c r="O33" s="12"/>
    </row>
    <row r="34" spans="1:15" s="9" customFormat="1" ht="21" customHeight="1">
      <c r="A34" s="66"/>
      <c r="B34" s="6" t="s">
        <v>81</v>
      </c>
      <c r="C34" s="67"/>
      <c r="D34" s="68"/>
      <c r="E34" s="66"/>
      <c r="F34" s="80"/>
      <c r="G34" s="34"/>
      <c r="H34" s="34">
        <f>I34+J34</f>
        <v>37350</v>
      </c>
      <c r="I34" s="33">
        <v>3350</v>
      </c>
      <c r="J34" s="33">
        <v>34000</v>
      </c>
      <c r="K34" s="34">
        <f t="shared" si="2"/>
        <v>37350</v>
      </c>
      <c r="L34" s="33">
        <v>3350</v>
      </c>
      <c r="M34" s="33">
        <v>34000</v>
      </c>
      <c r="N34" s="35">
        <f t="shared" si="0"/>
        <v>100</v>
      </c>
      <c r="O34" s="12"/>
    </row>
    <row r="35" spans="1:15" s="9" customFormat="1" ht="15.75">
      <c r="A35" s="66"/>
      <c r="B35" s="6" t="s">
        <v>97</v>
      </c>
      <c r="C35" s="67"/>
      <c r="D35" s="68"/>
      <c r="E35" s="66"/>
      <c r="F35" s="80"/>
      <c r="G35" s="34"/>
      <c r="H35" s="34">
        <f t="shared" si="1"/>
        <v>1075487</v>
      </c>
      <c r="I35" s="33">
        <v>980487</v>
      </c>
      <c r="J35" s="33">
        <v>95000</v>
      </c>
      <c r="K35" s="34">
        <f t="shared" si="2"/>
        <v>1075486.53</v>
      </c>
      <c r="L35" s="33">
        <v>980486.53</v>
      </c>
      <c r="M35" s="33">
        <v>95000</v>
      </c>
      <c r="N35" s="35">
        <f t="shared" si="0"/>
        <v>99.9999562988674</v>
      </c>
      <c r="O35" s="12"/>
    </row>
    <row r="36" spans="1:15" s="9" customFormat="1" ht="15.75">
      <c r="A36" s="66"/>
      <c r="B36" s="6" t="s">
        <v>26</v>
      </c>
      <c r="C36" s="67"/>
      <c r="D36" s="68"/>
      <c r="E36" s="66"/>
      <c r="F36" s="80"/>
      <c r="G36" s="34"/>
      <c r="H36" s="34">
        <f t="shared" si="1"/>
        <v>1168898</v>
      </c>
      <c r="I36" s="33">
        <v>1168898</v>
      </c>
      <c r="J36" s="33"/>
      <c r="K36" s="34">
        <f t="shared" si="2"/>
        <v>946610.66</v>
      </c>
      <c r="L36" s="33">
        <v>946610.66</v>
      </c>
      <c r="M36" s="33"/>
      <c r="N36" s="35">
        <f t="shared" si="0"/>
        <v>80.98317047338604</v>
      </c>
      <c r="O36" s="12"/>
    </row>
    <row r="37" spans="1:15" s="24" customFormat="1" ht="88.5" customHeight="1">
      <c r="A37" s="29">
        <v>6</v>
      </c>
      <c r="B37" s="6" t="s">
        <v>48</v>
      </c>
      <c r="C37" s="31" t="s">
        <v>72</v>
      </c>
      <c r="D37" s="32" t="s">
        <v>177</v>
      </c>
      <c r="E37" s="29" t="s">
        <v>71</v>
      </c>
      <c r="F37" s="33">
        <v>19215820</v>
      </c>
      <c r="G37" s="34">
        <v>7070000</v>
      </c>
      <c r="H37" s="34">
        <f t="shared" si="1"/>
        <v>6360000</v>
      </c>
      <c r="I37" s="33"/>
      <c r="J37" s="33">
        <v>6360000</v>
      </c>
      <c r="K37" s="34">
        <f t="shared" si="2"/>
        <v>6344861.77</v>
      </c>
      <c r="L37" s="33"/>
      <c r="M37" s="33">
        <v>6344861.77</v>
      </c>
      <c r="N37" s="35">
        <f t="shared" si="0"/>
        <v>99.76197751572326</v>
      </c>
      <c r="O37" s="12"/>
    </row>
    <row r="38" spans="1:15" s="10" customFormat="1" ht="21.75" customHeight="1">
      <c r="A38" s="66">
        <v>7</v>
      </c>
      <c r="B38" s="5" t="s">
        <v>48</v>
      </c>
      <c r="C38" s="67" t="s">
        <v>124</v>
      </c>
      <c r="D38" s="68" t="s">
        <v>226</v>
      </c>
      <c r="E38" s="66" t="s">
        <v>118</v>
      </c>
      <c r="F38" s="33">
        <f>12103000+236300+3125797+17500+1392458+40000</f>
        <v>16915055</v>
      </c>
      <c r="G38" s="34">
        <v>5800000</v>
      </c>
      <c r="H38" s="34">
        <f>I38+J38</f>
        <v>13561997</v>
      </c>
      <c r="I38" s="33">
        <v>10538200</v>
      </c>
      <c r="J38" s="33">
        <v>3023797</v>
      </c>
      <c r="K38" s="34">
        <f t="shared" si="2"/>
        <v>12968131.020000001</v>
      </c>
      <c r="L38" s="33">
        <v>9955097.21</v>
      </c>
      <c r="M38" s="33">
        <v>3013033.81</v>
      </c>
      <c r="N38" s="35">
        <f t="shared" si="0"/>
        <v>95.62110226097235</v>
      </c>
      <c r="O38" s="12"/>
    </row>
    <row r="39" spans="1:15" s="10" customFormat="1" ht="21.75" customHeight="1">
      <c r="A39" s="66"/>
      <c r="B39" s="5" t="s">
        <v>37</v>
      </c>
      <c r="C39" s="67"/>
      <c r="D39" s="68"/>
      <c r="E39" s="66"/>
      <c r="F39" s="33">
        <v>133000</v>
      </c>
      <c r="G39" s="34">
        <v>50000</v>
      </c>
      <c r="H39" s="34">
        <f t="shared" si="1"/>
        <v>129585</v>
      </c>
      <c r="I39" s="33">
        <v>129585</v>
      </c>
      <c r="J39" s="33"/>
      <c r="K39" s="34">
        <f t="shared" si="2"/>
        <v>129584.49</v>
      </c>
      <c r="L39" s="33">
        <v>129584.49</v>
      </c>
      <c r="M39" s="33"/>
      <c r="N39" s="35">
        <f t="shared" si="0"/>
        <v>99.99960643593009</v>
      </c>
      <c r="O39" s="12"/>
    </row>
    <row r="40" spans="1:15" s="10" customFormat="1" ht="21.75" customHeight="1">
      <c r="A40" s="66"/>
      <c r="B40" s="5" t="s">
        <v>2</v>
      </c>
      <c r="C40" s="67"/>
      <c r="D40" s="68"/>
      <c r="E40" s="66"/>
      <c r="F40" s="33">
        <v>119500</v>
      </c>
      <c r="G40" s="34">
        <v>20000</v>
      </c>
      <c r="H40" s="34">
        <f t="shared" si="1"/>
        <v>4530</v>
      </c>
      <c r="I40" s="36">
        <v>4530</v>
      </c>
      <c r="J40" s="33"/>
      <c r="K40" s="34">
        <f t="shared" si="2"/>
        <v>4528.2</v>
      </c>
      <c r="L40" s="33">
        <v>4528.2</v>
      </c>
      <c r="M40" s="33"/>
      <c r="N40" s="35">
        <f t="shared" si="0"/>
        <v>99.96026490066224</v>
      </c>
      <c r="O40" s="12"/>
    </row>
    <row r="41" spans="1:15" s="10" customFormat="1" ht="21.75" customHeight="1" hidden="1">
      <c r="A41" s="66"/>
      <c r="B41" s="5" t="s">
        <v>4</v>
      </c>
      <c r="C41" s="67"/>
      <c r="D41" s="68"/>
      <c r="E41" s="66"/>
      <c r="F41" s="33"/>
      <c r="G41" s="34">
        <v>50000</v>
      </c>
      <c r="H41" s="34">
        <f t="shared" si="1"/>
        <v>0</v>
      </c>
      <c r="I41" s="36">
        <v>0</v>
      </c>
      <c r="J41" s="33"/>
      <c r="K41" s="34">
        <f t="shared" si="2"/>
        <v>0</v>
      </c>
      <c r="L41" s="33"/>
      <c r="M41" s="33"/>
      <c r="N41" s="35" t="e">
        <f t="shared" si="0"/>
        <v>#DIV/0!</v>
      </c>
      <c r="O41" s="12"/>
    </row>
    <row r="42" spans="1:15" s="10" customFormat="1" ht="21.75" customHeight="1">
      <c r="A42" s="66"/>
      <c r="B42" s="5" t="s">
        <v>74</v>
      </c>
      <c r="C42" s="67"/>
      <c r="D42" s="68"/>
      <c r="E42" s="66"/>
      <c r="F42" s="63">
        <v>1180994</v>
      </c>
      <c r="G42" s="34"/>
      <c r="H42" s="34">
        <f t="shared" si="1"/>
        <v>2572952</v>
      </c>
      <c r="I42" s="36"/>
      <c r="J42" s="33">
        <v>2572952</v>
      </c>
      <c r="K42" s="34">
        <f t="shared" si="2"/>
        <v>2432806.68</v>
      </c>
      <c r="L42" s="33"/>
      <c r="M42" s="33">
        <v>2432806.68</v>
      </c>
      <c r="N42" s="35">
        <f t="shared" si="0"/>
        <v>94.5531311893887</v>
      </c>
      <c r="O42" s="12"/>
    </row>
    <row r="43" spans="1:15" s="10" customFormat="1" ht="21.75" customHeight="1">
      <c r="A43" s="66"/>
      <c r="B43" s="5" t="s">
        <v>107</v>
      </c>
      <c r="C43" s="74"/>
      <c r="D43" s="74"/>
      <c r="E43" s="73"/>
      <c r="F43" s="63">
        <v>1000</v>
      </c>
      <c r="G43" s="37"/>
      <c r="H43" s="34">
        <f t="shared" si="1"/>
        <v>1000</v>
      </c>
      <c r="I43" s="36"/>
      <c r="J43" s="33">
        <v>1000</v>
      </c>
      <c r="K43" s="34">
        <f t="shared" si="2"/>
        <v>1000</v>
      </c>
      <c r="L43" s="33"/>
      <c r="M43" s="33">
        <v>1000</v>
      </c>
      <c r="N43" s="35">
        <f t="shared" si="0"/>
        <v>100</v>
      </c>
      <c r="O43" s="12"/>
    </row>
    <row r="44" spans="1:15" s="25" customFormat="1" ht="77.25" customHeight="1">
      <c r="A44" s="66">
        <v>8</v>
      </c>
      <c r="B44" s="77" t="s">
        <v>70</v>
      </c>
      <c r="C44" s="67" t="s">
        <v>125</v>
      </c>
      <c r="D44" s="68" t="s">
        <v>192</v>
      </c>
      <c r="E44" s="66" t="s">
        <v>118</v>
      </c>
      <c r="F44" s="69">
        <v>23110000</v>
      </c>
      <c r="G44" s="34">
        <v>7660000</v>
      </c>
      <c r="H44" s="34">
        <f t="shared" si="1"/>
        <v>10137200</v>
      </c>
      <c r="I44" s="33">
        <v>6936985</v>
      </c>
      <c r="J44" s="33">
        <v>3200215</v>
      </c>
      <c r="K44" s="34">
        <f t="shared" si="2"/>
        <v>10068280.76</v>
      </c>
      <c r="L44" s="33">
        <v>6868366.76</v>
      </c>
      <c r="M44" s="33">
        <v>3199914</v>
      </c>
      <c r="N44" s="35">
        <f t="shared" si="0"/>
        <v>99.32013534309276</v>
      </c>
      <c r="O44" s="12"/>
    </row>
    <row r="45" spans="1:15" s="25" customFormat="1" ht="24.75" customHeight="1" hidden="1">
      <c r="A45" s="66"/>
      <c r="B45" s="78"/>
      <c r="C45" s="67"/>
      <c r="D45" s="68"/>
      <c r="E45" s="66"/>
      <c r="F45" s="69"/>
      <c r="G45" s="34"/>
      <c r="H45" s="34">
        <f t="shared" si="1"/>
        <v>0</v>
      </c>
      <c r="I45" s="33"/>
      <c r="J45" s="33"/>
      <c r="K45" s="33">
        <f t="shared" si="2"/>
        <v>0</v>
      </c>
      <c r="L45" s="33"/>
      <c r="M45" s="33"/>
      <c r="N45" s="35" t="e">
        <f t="shared" si="0"/>
        <v>#DIV/0!</v>
      </c>
      <c r="O45" s="12"/>
    </row>
    <row r="46" spans="1:15" s="25" customFormat="1" ht="24.75" customHeight="1" hidden="1">
      <c r="A46" s="76"/>
      <c r="B46" s="6"/>
      <c r="C46" s="79"/>
      <c r="D46" s="79"/>
      <c r="E46" s="76"/>
      <c r="F46" s="75"/>
      <c r="G46" s="37"/>
      <c r="H46" s="34">
        <f t="shared" si="1"/>
        <v>0</v>
      </c>
      <c r="I46" s="33"/>
      <c r="J46" s="33"/>
      <c r="K46" s="33">
        <f t="shared" si="2"/>
        <v>0</v>
      </c>
      <c r="L46" s="33"/>
      <c r="M46" s="33"/>
      <c r="N46" s="35" t="e">
        <f t="shared" si="0"/>
        <v>#DIV/0!</v>
      </c>
      <c r="O46" s="12"/>
    </row>
    <row r="47" spans="1:15" s="24" customFormat="1" ht="101.25" customHeight="1">
      <c r="A47" s="66">
        <v>9</v>
      </c>
      <c r="B47" s="5" t="s">
        <v>73</v>
      </c>
      <c r="C47" s="67" t="s">
        <v>126</v>
      </c>
      <c r="D47" s="68" t="s">
        <v>228</v>
      </c>
      <c r="E47" s="66" t="s">
        <v>118</v>
      </c>
      <c r="F47" s="69">
        <v>2357119</v>
      </c>
      <c r="G47" s="34">
        <v>2900000</v>
      </c>
      <c r="H47" s="34">
        <f t="shared" si="1"/>
        <v>2205457</v>
      </c>
      <c r="I47" s="33">
        <v>1680540</v>
      </c>
      <c r="J47" s="33">
        <v>524917</v>
      </c>
      <c r="K47" s="34">
        <f t="shared" si="2"/>
        <v>2205400.27</v>
      </c>
      <c r="L47" s="33">
        <v>1680521.27</v>
      </c>
      <c r="M47" s="33">
        <v>524879</v>
      </c>
      <c r="N47" s="35">
        <f t="shared" si="0"/>
        <v>99.99742774400046</v>
      </c>
      <c r="O47" s="12"/>
    </row>
    <row r="48" spans="1:15" s="24" customFormat="1" ht="41.25" customHeight="1" hidden="1">
      <c r="A48" s="66"/>
      <c r="B48" s="5" t="s">
        <v>107</v>
      </c>
      <c r="C48" s="67"/>
      <c r="D48" s="68"/>
      <c r="E48" s="66"/>
      <c r="F48" s="69"/>
      <c r="G48" s="34"/>
      <c r="H48" s="34">
        <f t="shared" si="1"/>
        <v>0</v>
      </c>
      <c r="I48" s="33"/>
      <c r="J48" s="33"/>
      <c r="K48" s="34">
        <f t="shared" si="2"/>
        <v>0</v>
      </c>
      <c r="L48" s="33"/>
      <c r="M48" s="33"/>
      <c r="N48" s="35" t="e">
        <f t="shared" si="0"/>
        <v>#DIV/0!</v>
      </c>
      <c r="O48" s="12"/>
    </row>
    <row r="49" spans="1:15" s="25" customFormat="1" ht="42" customHeight="1">
      <c r="A49" s="66">
        <v>10</v>
      </c>
      <c r="B49" s="38" t="s">
        <v>1</v>
      </c>
      <c r="C49" s="67" t="s">
        <v>127</v>
      </c>
      <c r="D49" s="68" t="s">
        <v>229</v>
      </c>
      <c r="E49" s="66" t="s">
        <v>132</v>
      </c>
      <c r="F49" s="33">
        <f>3456000+50000</f>
        <v>3506000</v>
      </c>
      <c r="G49" s="34">
        <v>3320000</v>
      </c>
      <c r="H49" s="34">
        <f t="shared" si="1"/>
        <v>3506000</v>
      </c>
      <c r="I49" s="33">
        <v>3506000</v>
      </c>
      <c r="J49" s="33"/>
      <c r="K49" s="34">
        <f t="shared" si="2"/>
        <v>3426915.17</v>
      </c>
      <c r="L49" s="33">
        <v>3426915.17</v>
      </c>
      <c r="M49" s="33"/>
      <c r="N49" s="35">
        <f t="shared" si="0"/>
        <v>97.74430034227039</v>
      </c>
      <c r="O49" s="12"/>
    </row>
    <row r="50" spans="1:15" s="25" customFormat="1" ht="42" customHeight="1">
      <c r="A50" s="66"/>
      <c r="B50" s="5" t="s">
        <v>51</v>
      </c>
      <c r="C50" s="67"/>
      <c r="D50" s="68"/>
      <c r="E50" s="66"/>
      <c r="F50" s="33">
        <v>200000</v>
      </c>
      <c r="G50" s="34">
        <v>200000</v>
      </c>
      <c r="H50" s="34">
        <f t="shared" si="1"/>
        <v>200000</v>
      </c>
      <c r="I50" s="33">
        <v>200000</v>
      </c>
      <c r="J50" s="33"/>
      <c r="K50" s="34">
        <f t="shared" si="2"/>
        <v>198297</v>
      </c>
      <c r="L50" s="33">
        <v>198297</v>
      </c>
      <c r="M50" s="33"/>
      <c r="N50" s="35">
        <f t="shared" si="0"/>
        <v>99.1485</v>
      </c>
      <c r="O50" s="12"/>
    </row>
    <row r="51" spans="1:15" s="25" customFormat="1" ht="42" customHeight="1">
      <c r="A51" s="73"/>
      <c r="B51" s="5" t="s">
        <v>74</v>
      </c>
      <c r="C51" s="74"/>
      <c r="D51" s="74"/>
      <c r="E51" s="73"/>
      <c r="F51" s="33">
        <f>100000-50000</f>
        <v>50000</v>
      </c>
      <c r="G51" s="34"/>
      <c r="H51" s="34">
        <f t="shared" si="1"/>
        <v>50000</v>
      </c>
      <c r="I51" s="33"/>
      <c r="J51" s="33">
        <v>50000</v>
      </c>
      <c r="K51" s="34">
        <f t="shared" si="2"/>
        <v>49990</v>
      </c>
      <c r="L51" s="33"/>
      <c r="M51" s="33">
        <v>49990</v>
      </c>
      <c r="N51" s="35">
        <f t="shared" si="0"/>
        <v>99.98</v>
      </c>
      <c r="O51" s="12"/>
    </row>
    <row r="52" spans="1:15" s="25" customFormat="1" ht="77.25" customHeight="1">
      <c r="A52" s="29">
        <v>11</v>
      </c>
      <c r="B52" s="38" t="s">
        <v>3</v>
      </c>
      <c r="C52" s="31" t="s">
        <v>128</v>
      </c>
      <c r="D52" s="32" t="s">
        <v>179</v>
      </c>
      <c r="E52" s="29" t="s">
        <v>118</v>
      </c>
      <c r="F52" s="33">
        <v>4590000</v>
      </c>
      <c r="G52" s="34">
        <v>1500000</v>
      </c>
      <c r="H52" s="34">
        <f t="shared" si="1"/>
        <v>3209229</v>
      </c>
      <c r="I52" s="33">
        <v>3209229</v>
      </c>
      <c r="J52" s="33"/>
      <c r="K52" s="34">
        <f t="shared" si="2"/>
        <v>3209222.65</v>
      </c>
      <c r="L52" s="33">
        <v>3209222.65</v>
      </c>
      <c r="M52" s="33"/>
      <c r="N52" s="35">
        <f t="shared" si="0"/>
        <v>99.99980213316033</v>
      </c>
      <c r="O52" s="12"/>
    </row>
    <row r="53" spans="1:15" s="25" customFormat="1" ht="24" customHeight="1">
      <c r="A53" s="66">
        <v>12</v>
      </c>
      <c r="B53" s="38" t="s">
        <v>54</v>
      </c>
      <c r="C53" s="67" t="s">
        <v>129</v>
      </c>
      <c r="D53" s="68" t="s">
        <v>203</v>
      </c>
      <c r="E53" s="66" t="s">
        <v>118</v>
      </c>
      <c r="F53" s="33">
        <f>F54+F55+F57+F58+F56</f>
        <v>16095000</v>
      </c>
      <c r="G53" s="34">
        <f>G54+G55+G56+G57+G58</f>
        <v>4945000</v>
      </c>
      <c r="H53" s="34">
        <f t="shared" si="1"/>
        <v>9641917</v>
      </c>
      <c r="I53" s="33">
        <f>I54+I55+I57+I58+I56</f>
        <v>9641917</v>
      </c>
      <c r="J53" s="33">
        <f>J54+J55+J57+J58+J56</f>
        <v>0</v>
      </c>
      <c r="K53" s="34">
        <f t="shared" si="2"/>
        <v>9557770.16</v>
      </c>
      <c r="L53" s="33">
        <f>L54+L55+L57+L58+L56</f>
        <v>9557770.16</v>
      </c>
      <c r="M53" s="33">
        <f>M54+M55+M57+M58+M56</f>
        <v>0</v>
      </c>
      <c r="N53" s="35">
        <f t="shared" si="0"/>
        <v>99.12728101683513</v>
      </c>
      <c r="O53" s="12"/>
    </row>
    <row r="54" spans="1:15" s="9" customFormat="1" ht="24" customHeight="1">
      <c r="A54" s="66"/>
      <c r="B54" s="6" t="s">
        <v>4</v>
      </c>
      <c r="C54" s="67"/>
      <c r="D54" s="68"/>
      <c r="E54" s="66"/>
      <c r="F54" s="33">
        <f>80000+250000</f>
        <v>330000</v>
      </c>
      <c r="G54" s="34">
        <v>260000</v>
      </c>
      <c r="H54" s="34">
        <f t="shared" si="1"/>
        <v>200000</v>
      </c>
      <c r="I54" s="39">
        <v>200000</v>
      </c>
      <c r="J54" s="33"/>
      <c r="K54" s="34">
        <f t="shared" si="2"/>
        <v>200000</v>
      </c>
      <c r="L54" s="33">
        <v>200000</v>
      </c>
      <c r="M54" s="33"/>
      <c r="N54" s="35">
        <f t="shared" si="0"/>
        <v>100</v>
      </c>
      <c r="O54" s="12"/>
    </row>
    <row r="55" spans="1:15" s="25" customFormat="1" ht="24" customHeight="1">
      <c r="A55" s="66"/>
      <c r="B55" s="6" t="s">
        <v>5</v>
      </c>
      <c r="C55" s="67"/>
      <c r="D55" s="68"/>
      <c r="E55" s="66"/>
      <c r="F55" s="33">
        <f>840000+200000+205000+6070000</f>
        <v>7315000</v>
      </c>
      <c r="G55" s="34">
        <v>1955000</v>
      </c>
      <c r="H55" s="34">
        <f t="shared" si="1"/>
        <v>2127417</v>
      </c>
      <c r="I55" s="39">
        <v>2127417</v>
      </c>
      <c r="J55" s="33"/>
      <c r="K55" s="34">
        <f t="shared" si="2"/>
        <v>2043363.5</v>
      </c>
      <c r="L55" s="33">
        <v>2043363.5</v>
      </c>
      <c r="M55" s="33"/>
      <c r="N55" s="35">
        <f t="shared" si="0"/>
        <v>96.04903505048611</v>
      </c>
      <c r="O55" s="12"/>
    </row>
    <row r="56" spans="1:15" s="25" customFormat="1" ht="24" customHeight="1">
      <c r="A56" s="66"/>
      <c r="B56" s="6" t="s">
        <v>42</v>
      </c>
      <c r="C56" s="67"/>
      <c r="D56" s="68"/>
      <c r="E56" s="66"/>
      <c r="F56" s="33">
        <v>350000</v>
      </c>
      <c r="G56" s="34">
        <v>230000</v>
      </c>
      <c r="H56" s="34">
        <f t="shared" si="1"/>
        <v>213700</v>
      </c>
      <c r="I56" s="33">
        <v>213700</v>
      </c>
      <c r="J56" s="33"/>
      <c r="K56" s="34">
        <f t="shared" si="2"/>
        <v>213673.16</v>
      </c>
      <c r="L56" s="33">
        <v>213673.16</v>
      </c>
      <c r="M56" s="33"/>
      <c r="N56" s="35">
        <f t="shared" si="0"/>
        <v>99.98744033692091</v>
      </c>
      <c r="O56" s="12"/>
    </row>
    <row r="57" spans="1:15" s="25" customFormat="1" ht="24" customHeight="1">
      <c r="A57" s="66"/>
      <c r="B57" s="6" t="s">
        <v>34</v>
      </c>
      <c r="C57" s="67"/>
      <c r="D57" s="68"/>
      <c r="E57" s="66"/>
      <c r="F57" s="33">
        <v>3600000</v>
      </c>
      <c r="G57" s="34">
        <v>1000000</v>
      </c>
      <c r="H57" s="34">
        <f t="shared" si="1"/>
        <v>2600800</v>
      </c>
      <c r="I57" s="33">
        <v>2600800</v>
      </c>
      <c r="J57" s="33"/>
      <c r="K57" s="34">
        <f t="shared" si="2"/>
        <v>2600733.5</v>
      </c>
      <c r="L57" s="33">
        <v>2600733.5</v>
      </c>
      <c r="M57" s="33"/>
      <c r="N57" s="35">
        <f t="shared" si="0"/>
        <v>99.99744309443248</v>
      </c>
      <c r="O57" s="12"/>
    </row>
    <row r="58" spans="1:15" s="25" customFormat="1" ht="24" customHeight="1">
      <c r="A58" s="66"/>
      <c r="B58" s="6" t="s">
        <v>35</v>
      </c>
      <c r="C58" s="67"/>
      <c r="D58" s="68"/>
      <c r="E58" s="66"/>
      <c r="F58" s="33">
        <v>4500000</v>
      </c>
      <c r="G58" s="34">
        <v>1500000</v>
      </c>
      <c r="H58" s="34">
        <f t="shared" si="1"/>
        <v>4500000</v>
      </c>
      <c r="I58" s="33">
        <v>4500000</v>
      </c>
      <c r="J58" s="33"/>
      <c r="K58" s="34">
        <f t="shared" si="2"/>
        <v>4500000</v>
      </c>
      <c r="L58" s="33">
        <v>4500000</v>
      </c>
      <c r="M58" s="33"/>
      <c r="N58" s="35">
        <f t="shared" si="0"/>
        <v>100</v>
      </c>
      <c r="O58" s="12"/>
    </row>
    <row r="59" spans="1:15" s="9" customFormat="1" ht="78.75" customHeight="1">
      <c r="A59" s="29">
        <v>13</v>
      </c>
      <c r="B59" s="6" t="s">
        <v>6</v>
      </c>
      <c r="C59" s="31" t="s">
        <v>100</v>
      </c>
      <c r="D59" s="32" t="s">
        <v>57</v>
      </c>
      <c r="E59" s="29" t="s">
        <v>50</v>
      </c>
      <c r="F59" s="33">
        <v>300000</v>
      </c>
      <c r="G59" s="34">
        <v>30000</v>
      </c>
      <c r="H59" s="34">
        <f t="shared" si="1"/>
        <v>224775</v>
      </c>
      <c r="I59" s="33">
        <v>224775</v>
      </c>
      <c r="J59" s="33"/>
      <c r="K59" s="34">
        <f t="shared" si="2"/>
        <v>224775</v>
      </c>
      <c r="L59" s="33">
        <v>224775</v>
      </c>
      <c r="M59" s="33"/>
      <c r="N59" s="35">
        <f t="shared" si="0"/>
        <v>100</v>
      </c>
      <c r="O59" s="12"/>
    </row>
    <row r="60" spans="1:15" s="25" customFormat="1" ht="24.75" customHeight="1">
      <c r="A60" s="66">
        <v>14</v>
      </c>
      <c r="B60" s="6" t="s">
        <v>8</v>
      </c>
      <c r="C60" s="67" t="s">
        <v>130</v>
      </c>
      <c r="D60" s="68" t="s">
        <v>179</v>
      </c>
      <c r="E60" s="66" t="s">
        <v>118</v>
      </c>
      <c r="F60" s="69">
        <v>122000</v>
      </c>
      <c r="G60" s="34">
        <v>15000</v>
      </c>
      <c r="H60" s="34">
        <f t="shared" si="1"/>
        <v>15000</v>
      </c>
      <c r="I60" s="36">
        <v>15000</v>
      </c>
      <c r="J60" s="33"/>
      <c r="K60" s="34">
        <f t="shared" si="2"/>
        <v>14929.95</v>
      </c>
      <c r="L60" s="33">
        <v>14929.95</v>
      </c>
      <c r="M60" s="33"/>
      <c r="N60" s="35">
        <f t="shared" si="0"/>
        <v>99.533</v>
      </c>
      <c r="O60" s="12"/>
    </row>
    <row r="61" spans="1:15" s="25" customFormat="1" ht="24.75" customHeight="1">
      <c r="A61" s="66"/>
      <c r="B61" s="6" t="s">
        <v>5</v>
      </c>
      <c r="C61" s="67"/>
      <c r="D61" s="68"/>
      <c r="E61" s="66"/>
      <c r="F61" s="69"/>
      <c r="G61" s="34">
        <v>72000</v>
      </c>
      <c r="H61" s="34">
        <f t="shared" si="1"/>
        <v>72000</v>
      </c>
      <c r="I61" s="36">
        <v>72000</v>
      </c>
      <c r="J61" s="33"/>
      <c r="K61" s="34">
        <f t="shared" si="2"/>
        <v>62000</v>
      </c>
      <c r="L61" s="33">
        <v>62000</v>
      </c>
      <c r="M61" s="33"/>
      <c r="N61" s="35">
        <f t="shared" si="0"/>
        <v>86.11111111111111</v>
      </c>
      <c r="O61" s="12"/>
    </row>
    <row r="62" spans="1:15" s="25" customFormat="1" ht="52.5" customHeight="1">
      <c r="A62" s="29">
        <v>15</v>
      </c>
      <c r="B62" s="6" t="s">
        <v>9</v>
      </c>
      <c r="C62" s="31" t="s">
        <v>131</v>
      </c>
      <c r="D62" s="32" t="s">
        <v>179</v>
      </c>
      <c r="E62" s="29" t="s">
        <v>132</v>
      </c>
      <c r="F62" s="33">
        <v>310000</v>
      </c>
      <c r="G62" s="34">
        <v>40000</v>
      </c>
      <c r="H62" s="34">
        <f t="shared" si="1"/>
        <v>36300</v>
      </c>
      <c r="I62" s="33">
        <v>36300</v>
      </c>
      <c r="J62" s="33"/>
      <c r="K62" s="34">
        <f t="shared" si="2"/>
        <v>36235.6</v>
      </c>
      <c r="L62" s="33">
        <v>36235.6</v>
      </c>
      <c r="M62" s="33"/>
      <c r="N62" s="35">
        <f t="shared" si="0"/>
        <v>99.82258953168044</v>
      </c>
      <c r="O62" s="12"/>
    </row>
    <row r="63" spans="1:15" s="25" customFormat="1" ht="48" customHeight="1">
      <c r="A63" s="29">
        <v>16</v>
      </c>
      <c r="B63" s="6" t="s">
        <v>9</v>
      </c>
      <c r="C63" s="41" t="s">
        <v>133</v>
      </c>
      <c r="D63" s="42" t="s">
        <v>179</v>
      </c>
      <c r="E63" s="40" t="s">
        <v>134</v>
      </c>
      <c r="F63" s="33">
        <v>65000</v>
      </c>
      <c r="G63" s="34">
        <v>30000</v>
      </c>
      <c r="H63" s="34">
        <f t="shared" si="1"/>
        <v>23700</v>
      </c>
      <c r="I63" s="33">
        <v>23700</v>
      </c>
      <c r="J63" s="33"/>
      <c r="K63" s="34">
        <f t="shared" si="2"/>
        <v>23605.3</v>
      </c>
      <c r="L63" s="33">
        <v>23605.3</v>
      </c>
      <c r="M63" s="33"/>
      <c r="N63" s="35">
        <f t="shared" si="0"/>
        <v>99.60042194092826</v>
      </c>
      <c r="O63" s="12"/>
    </row>
    <row r="64" spans="1:15" s="25" customFormat="1" ht="63">
      <c r="A64" s="29">
        <v>17</v>
      </c>
      <c r="B64" s="6" t="s">
        <v>94</v>
      </c>
      <c r="C64" s="31" t="s">
        <v>95</v>
      </c>
      <c r="D64" s="32" t="s">
        <v>227</v>
      </c>
      <c r="E64" s="29" t="s">
        <v>69</v>
      </c>
      <c r="F64" s="33">
        <v>806500</v>
      </c>
      <c r="G64" s="34">
        <v>735000</v>
      </c>
      <c r="H64" s="34">
        <f t="shared" si="1"/>
        <v>806500</v>
      </c>
      <c r="I64" s="33">
        <v>806500</v>
      </c>
      <c r="J64" s="33"/>
      <c r="K64" s="34">
        <f t="shared" si="2"/>
        <v>768105.96</v>
      </c>
      <c r="L64" s="33">
        <v>768105.96</v>
      </c>
      <c r="M64" s="33"/>
      <c r="N64" s="35">
        <f t="shared" si="0"/>
        <v>95.23942467451953</v>
      </c>
      <c r="O64" s="12"/>
    </row>
    <row r="65" spans="1:15" s="25" customFormat="1" ht="63">
      <c r="A65" s="29">
        <v>18</v>
      </c>
      <c r="B65" s="6" t="s">
        <v>5</v>
      </c>
      <c r="C65" s="31" t="s">
        <v>135</v>
      </c>
      <c r="D65" s="32" t="s">
        <v>179</v>
      </c>
      <c r="E65" s="29" t="s">
        <v>208</v>
      </c>
      <c r="F65" s="63">
        <v>132000</v>
      </c>
      <c r="G65" s="34">
        <v>132000</v>
      </c>
      <c r="H65" s="34">
        <f t="shared" si="1"/>
        <v>132000</v>
      </c>
      <c r="I65" s="33">
        <v>132000</v>
      </c>
      <c r="J65" s="33"/>
      <c r="K65" s="34">
        <f t="shared" si="2"/>
        <v>132000</v>
      </c>
      <c r="L65" s="33">
        <v>132000</v>
      </c>
      <c r="M65" s="33"/>
      <c r="N65" s="35">
        <f t="shared" si="0"/>
        <v>100</v>
      </c>
      <c r="O65" s="12"/>
    </row>
    <row r="66" spans="1:15" s="25" customFormat="1" ht="66" customHeight="1">
      <c r="A66" s="29">
        <v>19</v>
      </c>
      <c r="B66" s="6" t="s">
        <v>52</v>
      </c>
      <c r="C66" s="31" t="s">
        <v>104</v>
      </c>
      <c r="D66" s="32" t="s">
        <v>105</v>
      </c>
      <c r="E66" s="29" t="s">
        <v>106</v>
      </c>
      <c r="F66" s="63">
        <v>450000</v>
      </c>
      <c r="G66" s="34">
        <v>450000</v>
      </c>
      <c r="H66" s="34">
        <f t="shared" si="1"/>
        <v>450000</v>
      </c>
      <c r="I66" s="33"/>
      <c r="J66" s="33">
        <v>450000</v>
      </c>
      <c r="K66" s="34">
        <f t="shared" si="2"/>
        <v>450000</v>
      </c>
      <c r="L66" s="33"/>
      <c r="M66" s="33">
        <v>450000</v>
      </c>
      <c r="N66" s="35">
        <f t="shared" si="0"/>
        <v>100</v>
      </c>
      <c r="O66" s="12"/>
    </row>
    <row r="67" spans="1:15" s="25" customFormat="1" ht="81.75" customHeight="1">
      <c r="A67" s="29">
        <v>20</v>
      </c>
      <c r="B67" s="6" t="s">
        <v>52</v>
      </c>
      <c r="C67" s="31" t="s">
        <v>187</v>
      </c>
      <c r="D67" s="32" t="s">
        <v>218</v>
      </c>
      <c r="E67" s="29" t="s">
        <v>106</v>
      </c>
      <c r="F67" s="63">
        <v>1000000</v>
      </c>
      <c r="G67" s="34">
        <v>450000</v>
      </c>
      <c r="H67" s="34">
        <f t="shared" si="1"/>
        <v>369000</v>
      </c>
      <c r="I67" s="33"/>
      <c r="J67" s="33">
        <v>369000</v>
      </c>
      <c r="K67" s="34">
        <f t="shared" si="2"/>
        <v>369000</v>
      </c>
      <c r="L67" s="33"/>
      <c r="M67" s="33">
        <v>369000</v>
      </c>
      <c r="N67" s="35">
        <f t="shared" si="0"/>
        <v>100</v>
      </c>
      <c r="O67" s="12"/>
    </row>
    <row r="68" spans="1:15" s="25" customFormat="1" ht="67.5" customHeight="1">
      <c r="A68" s="66">
        <v>21</v>
      </c>
      <c r="B68" s="43" t="s">
        <v>63</v>
      </c>
      <c r="C68" s="67" t="s">
        <v>136</v>
      </c>
      <c r="D68" s="68" t="s">
        <v>209</v>
      </c>
      <c r="E68" s="66" t="s">
        <v>118</v>
      </c>
      <c r="F68" s="69">
        <v>849000</v>
      </c>
      <c r="G68" s="34">
        <v>500000</v>
      </c>
      <c r="H68" s="34">
        <f t="shared" si="1"/>
        <v>344000</v>
      </c>
      <c r="I68" s="33">
        <v>194000</v>
      </c>
      <c r="J68" s="33">
        <v>150000</v>
      </c>
      <c r="K68" s="34">
        <f t="shared" si="2"/>
        <v>309107.57999999996</v>
      </c>
      <c r="L68" s="33">
        <v>163171.24</v>
      </c>
      <c r="M68" s="33">
        <v>145936.34</v>
      </c>
      <c r="N68" s="35">
        <f t="shared" si="0"/>
        <v>89.85685465116278</v>
      </c>
      <c r="O68" s="12"/>
    </row>
    <row r="69" spans="1:15" s="25" customFormat="1" ht="39.75" customHeight="1" hidden="1">
      <c r="A69" s="66"/>
      <c r="B69" s="43" t="s">
        <v>27</v>
      </c>
      <c r="C69" s="67"/>
      <c r="D69" s="68"/>
      <c r="E69" s="66"/>
      <c r="F69" s="69"/>
      <c r="G69" s="34"/>
      <c r="H69" s="34">
        <f t="shared" si="1"/>
        <v>0</v>
      </c>
      <c r="I69" s="33"/>
      <c r="J69" s="33"/>
      <c r="K69" s="34">
        <f t="shared" si="2"/>
        <v>0</v>
      </c>
      <c r="L69" s="33"/>
      <c r="M69" s="33"/>
      <c r="N69" s="35" t="e">
        <f t="shared" si="0"/>
        <v>#DIV/0!</v>
      </c>
      <c r="O69" s="12"/>
    </row>
    <row r="70" spans="1:15" s="9" customFormat="1" ht="78" customHeight="1">
      <c r="A70" s="29">
        <v>22</v>
      </c>
      <c r="B70" s="38" t="s">
        <v>76</v>
      </c>
      <c r="C70" s="31" t="s">
        <v>75</v>
      </c>
      <c r="D70" s="44" t="s">
        <v>232</v>
      </c>
      <c r="E70" s="29" t="s">
        <v>71</v>
      </c>
      <c r="F70" s="33">
        <v>4259040</v>
      </c>
      <c r="G70" s="34">
        <v>2450210</v>
      </c>
      <c r="H70" s="34">
        <f t="shared" si="1"/>
        <v>1635598</v>
      </c>
      <c r="I70" s="36">
        <v>948833</v>
      </c>
      <c r="J70" s="36">
        <f>664877+21888</f>
        <v>686765</v>
      </c>
      <c r="K70" s="34">
        <f t="shared" si="2"/>
        <v>1603981.79</v>
      </c>
      <c r="L70" s="33">
        <v>919524.19</v>
      </c>
      <c r="M70" s="33">
        <f>662569.6+21888</f>
        <v>684457.6</v>
      </c>
      <c r="N70" s="35">
        <f t="shared" si="0"/>
        <v>98.06699384567602</v>
      </c>
      <c r="O70" s="12"/>
    </row>
    <row r="71" spans="1:15" s="25" customFormat="1" ht="60.75" customHeight="1">
      <c r="A71" s="29">
        <v>23</v>
      </c>
      <c r="B71" s="43" t="s">
        <v>10</v>
      </c>
      <c r="C71" s="31" t="s">
        <v>137</v>
      </c>
      <c r="D71" s="32" t="s">
        <v>179</v>
      </c>
      <c r="E71" s="29" t="s">
        <v>138</v>
      </c>
      <c r="F71" s="33">
        <v>562000</v>
      </c>
      <c r="G71" s="34">
        <v>210000</v>
      </c>
      <c r="H71" s="34">
        <f t="shared" si="1"/>
        <v>123988</v>
      </c>
      <c r="I71" s="33">
        <v>123988</v>
      </c>
      <c r="J71" s="33"/>
      <c r="K71" s="34">
        <f t="shared" si="2"/>
        <v>123988</v>
      </c>
      <c r="L71" s="33">
        <v>123988</v>
      </c>
      <c r="M71" s="33"/>
      <c r="N71" s="35">
        <f t="shared" si="0"/>
        <v>100</v>
      </c>
      <c r="O71" s="12"/>
    </row>
    <row r="72" spans="1:15" s="25" customFormat="1" ht="141.75" customHeight="1">
      <c r="A72" s="29">
        <v>24</v>
      </c>
      <c r="B72" s="38" t="s">
        <v>11</v>
      </c>
      <c r="C72" s="31" t="s">
        <v>139</v>
      </c>
      <c r="D72" s="32" t="s">
        <v>179</v>
      </c>
      <c r="E72" s="29" t="s">
        <v>118</v>
      </c>
      <c r="F72" s="33">
        <v>1000000</v>
      </c>
      <c r="G72" s="34">
        <v>200000</v>
      </c>
      <c r="H72" s="34">
        <f t="shared" si="1"/>
        <v>54895</v>
      </c>
      <c r="I72" s="33">
        <v>54895</v>
      </c>
      <c r="J72" s="33"/>
      <c r="K72" s="34">
        <f t="shared" si="2"/>
        <v>54895</v>
      </c>
      <c r="L72" s="33">
        <v>54895</v>
      </c>
      <c r="M72" s="33"/>
      <c r="N72" s="35">
        <f t="shared" si="0"/>
        <v>100</v>
      </c>
      <c r="O72" s="12"/>
    </row>
    <row r="73" spans="1:15" s="25" customFormat="1" ht="26.25" customHeight="1">
      <c r="A73" s="66">
        <v>25</v>
      </c>
      <c r="B73" s="38" t="s">
        <v>54</v>
      </c>
      <c r="C73" s="71" t="s">
        <v>140</v>
      </c>
      <c r="D73" s="72" t="s">
        <v>179</v>
      </c>
      <c r="E73" s="66" t="s">
        <v>118</v>
      </c>
      <c r="F73" s="69">
        <v>928677</v>
      </c>
      <c r="G73" s="34">
        <f>G74+G75</f>
        <v>420100</v>
      </c>
      <c r="H73" s="34">
        <f t="shared" si="1"/>
        <v>220100</v>
      </c>
      <c r="I73" s="33">
        <f>I74+I75</f>
        <v>172415</v>
      </c>
      <c r="J73" s="33">
        <f>J74+J75</f>
        <v>47685</v>
      </c>
      <c r="K73" s="34">
        <f t="shared" si="2"/>
        <v>170138.6</v>
      </c>
      <c r="L73" s="33">
        <f>L74+L75</f>
        <v>122453.6</v>
      </c>
      <c r="M73" s="33">
        <f>M74+M75</f>
        <v>47685</v>
      </c>
      <c r="N73" s="35">
        <f t="shared" si="0"/>
        <v>77.30059064061791</v>
      </c>
      <c r="O73" s="12"/>
    </row>
    <row r="74" spans="1:15" s="25" customFormat="1" ht="26.25" customHeight="1">
      <c r="A74" s="66"/>
      <c r="B74" s="6" t="s">
        <v>12</v>
      </c>
      <c r="C74" s="71"/>
      <c r="D74" s="72"/>
      <c r="E74" s="66"/>
      <c r="F74" s="69"/>
      <c r="G74" s="34">
        <v>134300</v>
      </c>
      <c r="H74" s="34">
        <f t="shared" si="1"/>
        <v>134300</v>
      </c>
      <c r="I74" s="33">
        <v>86615</v>
      </c>
      <c r="J74" s="33">
        <v>47685</v>
      </c>
      <c r="K74" s="34">
        <f t="shared" si="2"/>
        <v>110316</v>
      </c>
      <c r="L74" s="33">
        <v>62631</v>
      </c>
      <c r="M74" s="33">
        <v>47685</v>
      </c>
      <c r="N74" s="35">
        <f t="shared" si="0"/>
        <v>82.14147431124348</v>
      </c>
      <c r="O74" s="12"/>
    </row>
    <row r="75" spans="1:15" s="25" customFormat="1" ht="26.25" customHeight="1">
      <c r="A75" s="66"/>
      <c r="B75" s="6" t="s">
        <v>29</v>
      </c>
      <c r="C75" s="71"/>
      <c r="D75" s="72"/>
      <c r="E75" s="66"/>
      <c r="F75" s="69"/>
      <c r="G75" s="34">
        <v>285800</v>
      </c>
      <c r="H75" s="34">
        <f t="shared" si="1"/>
        <v>85800</v>
      </c>
      <c r="I75" s="33">
        <v>85800</v>
      </c>
      <c r="J75" s="33"/>
      <c r="K75" s="34">
        <f t="shared" si="2"/>
        <v>59822.6</v>
      </c>
      <c r="L75" s="33">
        <v>59822.6</v>
      </c>
      <c r="M75" s="33">
        <v>0</v>
      </c>
      <c r="N75" s="35">
        <f t="shared" si="0"/>
        <v>69.72331002331002</v>
      </c>
      <c r="O75" s="12"/>
    </row>
    <row r="76" spans="1:15" s="9" customFormat="1" ht="70.5" customHeight="1">
      <c r="A76" s="29">
        <v>26</v>
      </c>
      <c r="B76" s="43" t="s">
        <v>141</v>
      </c>
      <c r="C76" s="31" t="s">
        <v>142</v>
      </c>
      <c r="D76" s="32" t="s">
        <v>217</v>
      </c>
      <c r="E76" s="29" t="s">
        <v>118</v>
      </c>
      <c r="F76" s="63">
        <v>2205000</v>
      </c>
      <c r="G76" s="34">
        <v>1400000</v>
      </c>
      <c r="H76" s="34">
        <f>I76+J76</f>
        <v>2205000</v>
      </c>
      <c r="I76" s="33">
        <v>2205000</v>
      </c>
      <c r="J76" s="33"/>
      <c r="K76" s="34">
        <f>L76+M76</f>
        <v>2112284.74</v>
      </c>
      <c r="L76" s="33">
        <v>2112284.74</v>
      </c>
      <c r="M76" s="33"/>
      <c r="N76" s="35">
        <f t="shared" si="0"/>
        <v>95.79522630385489</v>
      </c>
      <c r="O76" s="12"/>
    </row>
    <row r="77" spans="1:15" s="25" customFormat="1" ht="27.75" customHeight="1">
      <c r="A77" s="66">
        <v>27</v>
      </c>
      <c r="B77" s="6" t="s">
        <v>54</v>
      </c>
      <c r="C77" s="67" t="s">
        <v>143</v>
      </c>
      <c r="D77" s="68" t="s">
        <v>230</v>
      </c>
      <c r="E77" s="66" t="s">
        <v>118</v>
      </c>
      <c r="F77" s="33">
        <f>F78+F79</f>
        <v>1467085</v>
      </c>
      <c r="G77" s="34">
        <f>G78+G79</f>
        <v>700000</v>
      </c>
      <c r="H77" s="34">
        <f aca="true" t="shared" si="3" ref="H77:H145">I77+J77</f>
        <v>712030.03</v>
      </c>
      <c r="I77" s="33">
        <f>I78+I79</f>
        <v>712030.03</v>
      </c>
      <c r="J77" s="33">
        <f>J78+J79</f>
        <v>0</v>
      </c>
      <c r="K77" s="34">
        <f aca="true" t="shared" si="4" ref="K77:K144">L77+M77</f>
        <v>628861.01</v>
      </c>
      <c r="L77" s="33">
        <f>L78+L79</f>
        <v>628861.01</v>
      </c>
      <c r="M77" s="33">
        <f>M78+M79</f>
        <v>0</v>
      </c>
      <c r="N77" s="35">
        <f t="shared" si="0"/>
        <v>88.31945051531042</v>
      </c>
      <c r="O77" s="12"/>
    </row>
    <row r="78" spans="1:15" s="25" customFormat="1" ht="27.75" customHeight="1">
      <c r="A78" s="66"/>
      <c r="B78" s="6" t="s">
        <v>90</v>
      </c>
      <c r="C78" s="67"/>
      <c r="D78" s="68"/>
      <c r="E78" s="66"/>
      <c r="F78" s="33">
        <v>745000</v>
      </c>
      <c r="G78" s="34">
        <v>300000</v>
      </c>
      <c r="H78" s="34">
        <f t="shared" si="3"/>
        <v>340000</v>
      </c>
      <c r="I78" s="33">
        <v>340000</v>
      </c>
      <c r="J78" s="33"/>
      <c r="K78" s="34">
        <f t="shared" si="4"/>
        <v>256830.98</v>
      </c>
      <c r="L78" s="33">
        <v>256830.98</v>
      </c>
      <c r="M78" s="33"/>
      <c r="N78" s="35">
        <f t="shared" si="0"/>
        <v>75.53852352941178</v>
      </c>
      <c r="O78" s="12"/>
    </row>
    <row r="79" spans="1:15" s="25" customFormat="1" ht="27.75" customHeight="1">
      <c r="A79" s="66"/>
      <c r="B79" s="6" t="s">
        <v>91</v>
      </c>
      <c r="C79" s="67"/>
      <c r="D79" s="68"/>
      <c r="E79" s="66"/>
      <c r="F79" s="33">
        <v>722085</v>
      </c>
      <c r="G79" s="34">
        <v>400000</v>
      </c>
      <c r="H79" s="34">
        <f>I79+J79</f>
        <v>372030.03</v>
      </c>
      <c r="I79" s="33">
        <v>372030.03</v>
      </c>
      <c r="J79" s="33"/>
      <c r="K79" s="34">
        <f>L79+M79</f>
        <v>372030.03</v>
      </c>
      <c r="L79" s="33">
        <v>372030.03</v>
      </c>
      <c r="M79" s="33"/>
      <c r="N79" s="35">
        <f t="shared" si="0"/>
        <v>100</v>
      </c>
      <c r="O79" s="12"/>
    </row>
    <row r="80" spans="1:15" s="25" customFormat="1" ht="78.75">
      <c r="A80" s="29">
        <v>28</v>
      </c>
      <c r="B80" s="6" t="s">
        <v>13</v>
      </c>
      <c r="C80" s="45" t="s">
        <v>144</v>
      </c>
      <c r="D80" s="32" t="s">
        <v>179</v>
      </c>
      <c r="E80" s="29" t="s">
        <v>118</v>
      </c>
      <c r="F80" s="33">
        <v>1380000</v>
      </c>
      <c r="G80" s="34">
        <v>300000</v>
      </c>
      <c r="H80" s="34">
        <f t="shared" si="3"/>
        <v>347576.65</v>
      </c>
      <c r="I80" s="33">
        <v>347576.65</v>
      </c>
      <c r="J80" s="33"/>
      <c r="K80" s="34">
        <f t="shared" si="4"/>
        <v>347576.65</v>
      </c>
      <c r="L80" s="33">
        <v>347576.65</v>
      </c>
      <c r="M80" s="33"/>
      <c r="N80" s="35">
        <f t="shared" si="0"/>
        <v>100</v>
      </c>
      <c r="O80" s="12"/>
    </row>
    <row r="81" spans="1:15" s="25" customFormat="1" ht="78.75">
      <c r="A81" s="29">
        <v>29</v>
      </c>
      <c r="B81" s="6" t="s">
        <v>170</v>
      </c>
      <c r="C81" s="31" t="s">
        <v>145</v>
      </c>
      <c r="D81" s="32" t="s">
        <v>179</v>
      </c>
      <c r="E81" s="29" t="s">
        <v>118</v>
      </c>
      <c r="F81" s="33">
        <v>8938435</v>
      </c>
      <c r="G81" s="34">
        <v>3500000</v>
      </c>
      <c r="H81" s="34">
        <f t="shared" si="3"/>
        <v>8312288</v>
      </c>
      <c r="I81" s="33">
        <v>5341988</v>
      </c>
      <c r="J81" s="33">
        <v>2970300</v>
      </c>
      <c r="K81" s="34">
        <f t="shared" si="4"/>
        <v>6932186.7700000005</v>
      </c>
      <c r="L81" s="33">
        <v>5282190.19</v>
      </c>
      <c r="M81" s="33">
        <v>1649996.58</v>
      </c>
      <c r="N81" s="35">
        <f t="shared" si="0"/>
        <v>83.39685499347472</v>
      </c>
      <c r="O81" s="12"/>
    </row>
    <row r="82" spans="1:15" s="25" customFormat="1" ht="47.25">
      <c r="A82" s="29">
        <v>30</v>
      </c>
      <c r="B82" s="6" t="s">
        <v>170</v>
      </c>
      <c r="C82" s="31" t="s">
        <v>147</v>
      </c>
      <c r="D82" s="32" t="s">
        <v>179</v>
      </c>
      <c r="E82" s="29" t="s">
        <v>118</v>
      </c>
      <c r="F82" s="33">
        <v>20000</v>
      </c>
      <c r="G82" s="34">
        <v>5000</v>
      </c>
      <c r="H82" s="34">
        <f t="shared" si="3"/>
        <v>5000</v>
      </c>
      <c r="I82" s="33">
        <v>5000</v>
      </c>
      <c r="J82" s="33">
        <v>0</v>
      </c>
      <c r="K82" s="34">
        <f t="shared" si="4"/>
        <v>0</v>
      </c>
      <c r="L82" s="33">
        <v>0</v>
      </c>
      <c r="M82" s="33">
        <v>0</v>
      </c>
      <c r="N82" s="35">
        <f t="shared" si="0"/>
        <v>0</v>
      </c>
      <c r="O82" s="12"/>
    </row>
    <row r="83" spans="1:14" ht="78.75">
      <c r="A83" s="29">
        <v>31</v>
      </c>
      <c r="B83" s="6" t="s">
        <v>170</v>
      </c>
      <c r="C83" s="40" t="s">
        <v>146</v>
      </c>
      <c r="D83" s="32" t="s">
        <v>197</v>
      </c>
      <c r="E83" s="29" t="s">
        <v>118</v>
      </c>
      <c r="F83" s="63">
        <v>10000</v>
      </c>
      <c r="G83" s="34">
        <v>6000</v>
      </c>
      <c r="H83" s="34">
        <f t="shared" si="3"/>
        <v>10000</v>
      </c>
      <c r="I83" s="33">
        <v>10000</v>
      </c>
      <c r="J83" s="26"/>
      <c r="K83" s="34">
        <f t="shared" si="4"/>
        <v>10000</v>
      </c>
      <c r="L83" s="33">
        <v>10000</v>
      </c>
      <c r="M83" s="47">
        <v>0</v>
      </c>
      <c r="N83" s="35">
        <f t="shared" si="0"/>
        <v>100</v>
      </c>
    </row>
    <row r="84" spans="1:14" ht="47.25">
      <c r="A84" s="29">
        <v>32</v>
      </c>
      <c r="B84" s="6" t="s">
        <v>190</v>
      </c>
      <c r="C84" s="45" t="s">
        <v>181</v>
      </c>
      <c r="D84" s="32" t="s">
        <v>186</v>
      </c>
      <c r="E84" s="29" t="s">
        <v>118</v>
      </c>
      <c r="F84" s="48">
        <v>92600</v>
      </c>
      <c r="G84" s="34"/>
      <c r="H84" s="34">
        <f>I84+J84</f>
        <v>67860</v>
      </c>
      <c r="I84" s="33">
        <v>67860</v>
      </c>
      <c r="J84" s="26"/>
      <c r="K84" s="34">
        <f>L84+M84</f>
        <v>66042</v>
      </c>
      <c r="L84" s="33">
        <v>66042</v>
      </c>
      <c r="M84" s="47">
        <v>0</v>
      </c>
      <c r="N84" s="35">
        <f t="shared" si="0"/>
        <v>97.3209549071618</v>
      </c>
    </row>
    <row r="85" spans="1:15" s="9" customFormat="1" ht="75.75" customHeight="1">
      <c r="A85" s="29">
        <v>33</v>
      </c>
      <c r="B85" s="6" t="s">
        <v>77</v>
      </c>
      <c r="C85" s="41" t="s">
        <v>78</v>
      </c>
      <c r="D85" s="32" t="s">
        <v>224</v>
      </c>
      <c r="E85" s="29" t="s">
        <v>71</v>
      </c>
      <c r="F85" s="49">
        <v>2307000</v>
      </c>
      <c r="G85" s="34">
        <v>829300</v>
      </c>
      <c r="H85" s="34">
        <f t="shared" si="3"/>
        <v>1430772</v>
      </c>
      <c r="I85" s="33">
        <v>1133500</v>
      </c>
      <c r="J85" s="33">
        <v>297272</v>
      </c>
      <c r="K85" s="34">
        <f t="shared" si="4"/>
        <v>1263080</v>
      </c>
      <c r="L85" s="33">
        <v>965808</v>
      </c>
      <c r="M85" s="33">
        <v>297272</v>
      </c>
      <c r="N85" s="35">
        <f t="shared" si="0"/>
        <v>88.27961408246738</v>
      </c>
      <c r="O85" s="12"/>
    </row>
    <row r="86" spans="1:15" s="25" customFormat="1" ht="63">
      <c r="A86" s="29">
        <v>34</v>
      </c>
      <c r="B86" s="6" t="s">
        <v>15</v>
      </c>
      <c r="C86" s="31" t="s">
        <v>148</v>
      </c>
      <c r="D86" s="32" t="s">
        <v>180</v>
      </c>
      <c r="E86" s="29" t="s">
        <v>118</v>
      </c>
      <c r="F86" s="33">
        <v>106300</v>
      </c>
      <c r="G86" s="34">
        <v>10000</v>
      </c>
      <c r="H86" s="34">
        <f t="shared" si="3"/>
        <v>10900</v>
      </c>
      <c r="I86" s="33">
        <v>10900</v>
      </c>
      <c r="J86" s="33"/>
      <c r="K86" s="34">
        <f t="shared" si="4"/>
        <v>10818.71</v>
      </c>
      <c r="L86" s="33">
        <v>10818.71</v>
      </c>
      <c r="M86" s="33"/>
      <c r="N86" s="35">
        <f t="shared" si="0"/>
        <v>99.25422018348623</v>
      </c>
      <c r="O86" s="12"/>
    </row>
    <row r="87" spans="1:15" s="25" customFormat="1" ht="47.25">
      <c r="A87" s="29">
        <v>35</v>
      </c>
      <c r="B87" s="6" t="s">
        <v>16</v>
      </c>
      <c r="C87" s="31" t="s">
        <v>149</v>
      </c>
      <c r="D87" s="32" t="s">
        <v>179</v>
      </c>
      <c r="E87" s="29" t="s">
        <v>118</v>
      </c>
      <c r="F87" s="33">
        <v>191930</v>
      </c>
      <c r="G87" s="34">
        <v>128000</v>
      </c>
      <c r="H87" s="34">
        <f t="shared" si="3"/>
        <v>181080</v>
      </c>
      <c r="I87" s="33">
        <v>181080</v>
      </c>
      <c r="J87" s="33"/>
      <c r="K87" s="34">
        <f t="shared" si="4"/>
        <v>171652.77</v>
      </c>
      <c r="L87" s="33">
        <v>171652.77</v>
      </c>
      <c r="M87" s="33"/>
      <c r="N87" s="35">
        <f t="shared" si="0"/>
        <v>94.79388667992048</v>
      </c>
      <c r="O87" s="12"/>
    </row>
    <row r="88" spans="1:15" s="25" customFormat="1" ht="60" customHeight="1">
      <c r="A88" s="29">
        <v>36</v>
      </c>
      <c r="B88" s="6" t="s">
        <v>17</v>
      </c>
      <c r="C88" s="31" t="s">
        <v>150</v>
      </c>
      <c r="D88" s="32" t="s">
        <v>214</v>
      </c>
      <c r="E88" s="29" t="s">
        <v>118</v>
      </c>
      <c r="F88" s="63">
        <v>147780</v>
      </c>
      <c r="G88" s="34">
        <v>125000</v>
      </c>
      <c r="H88" s="34">
        <f t="shared" si="3"/>
        <v>143780</v>
      </c>
      <c r="I88" s="33">
        <v>143780</v>
      </c>
      <c r="J88" s="33"/>
      <c r="K88" s="34">
        <f t="shared" si="4"/>
        <v>143646.59</v>
      </c>
      <c r="L88" s="33">
        <v>143646.59</v>
      </c>
      <c r="M88" s="33"/>
      <c r="N88" s="35">
        <f t="shared" si="0"/>
        <v>99.90721240784531</v>
      </c>
      <c r="O88" s="12"/>
    </row>
    <row r="89" spans="1:15" s="25" customFormat="1" ht="60" customHeight="1">
      <c r="A89" s="29">
        <v>37</v>
      </c>
      <c r="B89" s="6" t="s">
        <v>17</v>
      </c>
      <c r="C89" s="31" t="s">
        <v>151</v>
      </c>
      <c r="D89" s="32" t="s">
        <v>231</v>
      </c>
      <c r="E89" s="29" t="s">
        <v>118</v>
      </c>
      <c r="F89" s="63">
        <v>20000</v>
      </c>
      <c r="G89" s="34">
        <v>20000</v>
      </c>
      <c r="H89" s="34">
        <f>I89+J89</f>
        <v>20000</v>
      </c>
      <c r="I89" s="33">
        <v>20000</v>
      </c>
      <c r="J89" s="33"/>
      <c r="K89" s="34">
        <f>L89+M89</f>
        <v>12477</v>
      </c>
      <c r="L89" s="33">
        <v>12477</v>
      </c>
      <c r="M89" s="33"/>
      <c r="N89" s="35">
        <f t="shared" si="0"/>
        <v>62.385000000000005</v>
      </c>
      <c r="O89" s="12"/>
    </row>
    <row r="90" spans="1:15" s="25" customFormat="1" ht="24" customHeight="1">
      <c r="A90" s="66">
        <v>38</v>
      </c>
      <c r="B90" s="6" t="s">
        <v>54</v>
      </c>
      <c r="C90" s="67" t="s">
        <v>152</v>
      </c>
      <c r="D90" s="68" t="s">
        <v>179</v>
      </c>
      <c r="E90" s="66" t="s">
        <v>118</v>
      </c>
      <c r="F90" s="63">
        <f>F91+F92</f>
        <v>287250</v>
      </c>
      <c r="G90" s="34">
        <f>G91+G92</f>
        <v>287250</v>
      </c>
      <c r="H90" s="34">
        <f t="shared" si="3"/>
        <v>63189.88</v>
      </c>
      <c r="I90" s="33">
        <f>I91+I92</f>
        <v>58600</v>
      </c>
      <c r="J90" s="33">
        <f>J91+J92</f>
        <v>4589.88</v>
      </c>
      <c r="K90" s="34">
        <f t="shared" si="4"/>
        <v>32922.96</v>
      </c>
      <c r="L90" s="33">
        <f>L91+L92</f>
        <v>28333.08</v>
      </c>
      <c r="M90" s="33">
        <f>M91+M92</f>
        <v>4589.88</v>
      </c>
      <c r="N90" s="35">
        <f t="shared" si="0"/>
        <v>52.101633995823384</v>
      </c>
      <c r="O90" s="12"/>
    </row>
    <row r="91" spans="1:15" s="25" customFormat="1" ht="24" customHeight="1">
      <c r="A91" s="66"/>
      <c r="B91" s="6" t="s">
        <v>55</v>
      </c>
      <c r="C91" s="67"/>
      <c r="D91" s="68"/>
      <c r="E91" s="66"/>
      <c r="F91" s="63">
        <v>137250</v>
      </c>
      <c r="G91" s="34">
        <v>137250</v>
      </c>
      <c r="H91" s="34">
        <f t="shared" si="3"/>
        <v>9189.880000000001</v>
      </c>
      <c r="I91" s="33">
        <v>4600</v>
      </c>
      <c r="J91" s="33">
        <v>4589.88</v>
      </c>
      <c r="K91" s="34">
        <f t="shared" si="4"/>
        <v>9179.76</v>
      </c>
      <c r="L91" s="33">
        <v>4589.88</v>
      </c>
      <c r="M91" s="33">
        <v>4589.88</v>
      </c>
      <c r="N91" s="35">
        <f t="shared" si="0"/>
        <v>99.88987886675342</v>
      </c>
      <c r="O91" s="12"/>
    </row>
    <row r="92" spans="1:15" s="25" customFormat="1" ht="24" customHeight="1">
      <c r="A92" s="66"/>
      <c r="B92" s="6" t="s">
        <v>56</v>
      </c>
      <c r="C92" s="67"/>
      <c r="D92" s="68"/>
      <c r="E92" s="66"/>
      <c r="F92" s="63">
        <v>150000</v>
      </c>
      <c r="G92" s="34">
        <v>150000</v>
      </c>
      <c r="H92" s="34">
        <f t="shared" si="3"/>
        <v>54000</v>
      </c>
      <c r="I92" s="33">
        <v>54000</v>
      </c>
      <c r="J92" s="33"/>
      <c r="K92" s="34">
        <f t="shared" si="4"/>
        <v>23743.2</v>
      </c>
      <c r="L92" s="33">
        <v>23743.2</v>
      </c>
      <c r="M92" s="33"/>
      <c r="N92" s="35">
        <f t="shared" si="0"/>
        <v>43.96888888888889</v>
      </c>
      <c r="O92" s="12"/>
    </row>
    <row r="93" spans="1:15" s="7" customFormat="1" ht="78.75">
      <c r="A93" s="29">
        <v>39</v>
      </c>
      <c r="B93" s="6" t="s">
        <v>18</v>
      </c>
      <c r="C93" s="40" t="s">
        <v>153</v>
      </c>
      <c r="D93" s="32" t="s">
        <v>225</v>
      </c>
      <c r="E93" s="26" t="s">
        <v>118</v>
      </c>
      <c r="F93" s="50">
        <v>121479</v>
      </c>
      <c r="G93" s="34">
        <v>121479</v>
      </c>
      <c r="H93" s="34">
        <f t="shared" si="3"/>
        <v>121479</v>
      </c>
      <c r="I93" s="49">
        <v>121479</v>
      </c>
      <c r="J93" s="26"/>
      <c r="K93" s="34">
        <f t="shared" si="4"/>
        <v>121479</v>
      </c>
      <c r="L93" s="33">
        <v>121479</v>
      </c>
      <c r="M93" s="47"/>
      <c r="N93" s="35">
        <f t="shared" si="0"/>
        <v>100</v>
      </c>
      <c r="O93" s="4"/>
    </row>
    <row r="94" spans="1:15" s="9" customFormat="1" ht="72">
      <c r="A94" s="29">
        <v>40</v>
      </c>
      <c r="B94" s="6" t="s">
        <v>79</v>
      </c>
      <c r="C94" s="31" t="s">
        <v>80</v>
      </c>
      <c r="D94" s="32" t="s">
        <v>233</v>
      </c>
      <c r="E94" s="29" t="s">
        <v>71</v>
      </c>
      <c r="F94" s="33">
        <f>271500+52700+21000</f>
        <v>345200</v>
      </c>
      <c r="G94" s="34">
        <v>116000</v>
      </c>
      <c r="H94" s="34">
        <f t="shared" si="3"/>
        <v>75000</v>
      </c>
      <c r="I94" s="33">
        <v>59000</v>
      </c>
      <c r="J94" s="33">
        <v>16000</v>
      </c>
      <c r="K94" s="34">
        <f t="shared" si="4"/>
        <v>57960.28</v>
      </c>
      <c r="L94" s="33">
        <v>41960.28</v>
      </c>
      <c r="M94" s="33">
        <v>16000</v>
      </c>
      <c r="N94" s="35">
        <f t="shared" si="0"/>
        <v>77.28037333333333</v>
      </c>
      <c r="O94" s="12"/>
    </row>
    <row r="95" spans="1:15" s="25" customFormat="1" ht="17.25" customHeight="1">
      <c r="A95" s="66">
        <v>41</v>
      </c>
      <c r="B95" s="6" t="s">
        <v>54</v>
      </c>
      <c r="C95" s="67" t="s">
        <v>189</v>
      </c>
      <c r="D95" s="68" t="s">
        <v>179</v>
      </c>
      <c r="E95" s="66" t="s">
        <v>118</v>
      </c>
      <c r="F95" s="69">
        <v>18601250</v>
      </c>
      <c r="G95" s="34">
        <f>G96+G97+G98+G99+G100+G101+G102+G103+G104+G105+G106+G107+G108+G109+G110</f>
        <v>643800</v>
      </c>
      <c r="H95" s="34">
        <f t="shared" si="3"/>
        <v>618240</v>
      </c>
      <c r="I95" s="34">
        <f>SUM(I96:I110)</f>
        <v>618240</v>
      </c>
      <c r="J95" s="34">
        <f>SUM(J96:J110)</f>
        <v>0</v>
      </c>
      <c r="K95" s="34">
        <f t="shared" si="4"/>
        <v>614580.72</v>
      </c>
      <c r="L95" s="34">
        <f>SUM(L96:L110)</f>
        <v>614580.72</v>
      </c>
      <c r="M95" s="34">
        <f>SUM(M96:M110)</f>
        <v>0</v>
      </c>
      <c r="N95" s="35">
        <f t="shared" si="0"/>
        <v>99.40811335403727</v>
      </c>
      <c r="O95" s="12"/>
    </row>
    <row r="96" spans="1:15" s="25" customFormat="1" ht="17.25" customHeight="1">
      <c r="A96" s="66"/>
      <c r="B96" s="6" t="s">
        <v>169</v>
      </c>
      <c r="C96" s="67"/>
      <c r="D96" s="68"/>
      <c r="E96" s="66"/>
      <c r="F96" s="69"/>
      <c r="G96" s="34">
        <v>177600</v>
      </c>
      <c r="H96" s="34">
        <f t="shared" si="3"/>
        <v>327600</v>
      </c>
      <c r="I96" s="33">
        <f>177600+150000</f>
        <v>327600</v>
      </c>
      <c r="J96" s="33"/>
      <c r="K96" s="34">
        <f t="shared" si="4"/>
        <v>326805.3</v>
      </c>
      <c r="L96" s="33">
        <v>326805.3</v>
      </c>
      <c r="M96" s="33"/>
      <c r="N96" s="35">
        <f t="shared" si="0"/>
        <v>99.75741758241757</v>
      </c>
      <c r="O96" s="12"/>
    </row>
    <row r="97" spans="1:15" s="25" customFormat="1" ht="17.25" customHeight="1">
      <c r="A97" s="66"/>
      <c r="B97" s="6" t="s">
        <v>170</v>
      </c>
      <c r="C97" s="67"/>
      <c r="D97" s="68"/>
      <c r="E97" s="66"/>
      <c r="F97" s="69"/>
      <c r="G97" s="34">
        <v>115500</v>
      </c>
      <c r="H97" s="34">
        <f t="shared" si="3"/>
        <v>115500</v>
      </c>
      <c r="I97" s="33">
        <v>115500</v>
      </c>
      <c r="J97" s="33"/>
      <c r="K97" s="34">
        <f t="shared" si="4"/>
        <v>115497</v>
      </c>
      <c r="L97" s="33">
        <v>115497</v>
      </c>
      <c r="M97" s="33"/>
      <c r="N97" s="35">
        <f t="shared" si="0"/>
        <v>99.9974025974026</v>
      </c>
      <c r="O97" s="12"/>
    </row>
    <row r="98" spans="1:15" s="25" customFormat="1" ht="17.25" customHeight="1">
      <c r="A98" s="66"/>
      <c r="B98" s="6" t="s">
        <v>171</v>
      </c>
      <c r="C98" s="67"/>
      <c r="D98" s="68"/>
      <c r="E98" s="66"/>
      <c r="F98" s="69"/>
      <c r="G98" s="34">
        <v>6000</v>
      </c>
      <c r="H98" s="34">
        <f t="shared" si="3"/>
        <v>6000</v>
      </c>
      <c r="I98" s="33">
        <v>6000</v>
      </c>
      <c r="J98" s="33"/>
      <c r="K98" s="34">
        <f t="shared" si="4"/>
        <v>5997</v>
      </c>
      <c r="L98" s="33">
        <v>5997</v>
      </c>
      <c r="M98" s="33"/>
      <c r="N98" s="35">
        <f t="shared" si="0"/>
        <v>99.95</v>
      </c>
      <c r="O98" s="12"/>
    </row>
    <row r="99" spans="1:15" s="25" customFormat="1" ht="17.25" customHeight="1">
      <c r="A99" s="66"/>
      <c r="B99" s="6" t="s">
        <v>172</v>
      </c>
      <c r="C99" s="67"/>
      <c r="D99" s="68"/>
      <c r="E99" s="66"/>
      <c r="F99" s="69"/>
      <c r="G99" s="34">
        <v>900</v>
      </c>
      <c r="H99" s="34">
        <f t="shared" si="3"/>
        <v>900</v>
      </c>
      <c r="I99" s="33">
        <v>900</v>
      </c>
      <c r="J99" s="33"/>
      <c r="K99" s="34">
        <f t="shared" si="4"/>
        <v>668</v>
      </c>
      <c r="L99" s="33">
        <v>668</v>
      </c>
      <c r="M99" s="33"/>
      <c r="N99" s="35">
        <f t="shared" si="0"/>
        <v>74.22222222222223</v>
      </c>
      <c r="O99" s="12"/>
    </row>
    <row r="100" spans="1:15" s="25" customFormat="1" ht="17.25" customHeight="1">
      <c r="A100" s="66"/>
      <c r="B100" s="6" t="s">
        <v>14</v>
      </c>
      <c r="C100" s="67"/>
      <c r="D100" s="68"/>
      <c r="E100" s="66"/>
      <c r="F100" s="69"/>
      <c r="G100" s="34">
        <v>90800</v>
      </c>
      <c r="H100" s="34">
        <f t="shared" si="3"/>
        <v>8830</v>
      </c>
      <c r="I100" s="33">
        <v>8830</v>
      </c>
      <c r="J100" s="33"/>
      <c r="K100" s="34">
        <f t="shared" si="4"/>
        <v>8826.88</v>
      </c>
      <c r="L100" s="33">
        <v>8826.88</v>
      </c>
      <c r="M100" s="33"/>
      <c r="N100" s="35">
        <f t="shared" si="0"/>
        <v>99.96466591166478</v>
      </c>
      <c r="O100" s="12"/>
    </row>
    <row r="101" spans="1:15" s="25" customFormat="1" ht="17.25" customHeight="1">
      <c r="A101" s="66"/>
      <c r="B101" s="6" t="s">
        <v>173</v>
      </c>
      <c r="C101" s="67"/>
      <c r="D101" s="68"/>
      <c r="E101" s="66"/>
      <c r="F101" s="69"/>
      <c r="G101" s="34">
        <v>1200</v>
      </c>
      <c r="H101" s="34">
        <f t="shared" si="3"/>
        <v>770</v>
      </c>
      <c r="I101" s="33">
        <v>770</v>
      </c>
      <c r="J101" s="33"/>
      <c r="K101" s="34">
        <f t="shared" si="4"/>
        <v>706</v>
      </c>
      <c r="L101" s="33">
        <v>706</v>
      </c>
      <c r="M101" s="33"/>
      <c r="N101" s="35">
        <f t="shared" si="0"/>
        <v>91.68831168831169</v>
      </c>
      <c r="O101" s="12"/>
    </row>
    <row r="102" spans="1:15" s="25" customFormat="1" ht="17.25" customHeight="1">
      <c r="A102" s="66"/>
      <c r="B102" s="6" t="s">
        <v>188</v>
      </c>
      <c r="C102" s="67"/>
      <c r="D102" s="68"/>
      <c r="E102" s="66"/>
      <c r="F102" s="69"/>
      <c r="G102" s="34">
        <v>22900</v>
      </c>
      <c r="H102" s="34">
        <f t="shared" si="3"/>
        <v>16900</v>
      </c>
      <c r="I102" s="33">
        <v>16900</v>
      </c>
      <c r="J102" s="33"/>
      <c r="K102" s="34">
        <f t="shared" si="4"/>
        <v>16222.04</v>
      </c>
      <c r="L102" s="33">
        <v>16222.04</v>
      </c>
      <c r="M102" s="33"/>
      <c r="N102" s="35">
        <f t="shared" si="0"/>
        <v>95.98840236686391</v>
      </c>
      <c r="O102" s="12"/>
    </row>
    <row r="103" spans="1:15" s="25" customFormat="1" ht="17.25" customHeight="1">
      <c r="A103" s="66"/>
      <c r="B103" s="6" t="s">
        <v>174</v>
      </c>
      <c r="C103" s="67"/>
      <c r="D103" s="68"/>
      <c r="E103" s="66"/>
      <c r="F103" s="69"/>
      <c r="G103" s="34">
        <v>1000</v>
      </c>
      <c r="H103" s="34">
        <f t="shared" si="3"/>
        <v>1000</v>
      </c>
      <c r="I103" s="33">
        <v>1000</v>
      </c>
      <c r="J103" s="33"/>
      <c r="K103" s="34">
        <f t="shared" si="4"/>
        <v>990</v>
      </c>
      <c r="L103" s="33">
        <v>990</v>
      </c>
      <c r="M103" s="33"/>
      <c r="N103" s="35">
        <f t="shared" si="0"/>
        <v>99</v>
      </c>
      <c r="O103" s="12"/>
    </row>
    <row r="104" spans="1:15" s="25" customFormat="1" ht="17.25" customHeight="1">
      <c r="A104" s="66"/>
      <c r="B104" s="6" t="s">
        <v>59</v>
      </c>
      <c r="C104" s="67"/>
      <c r="D104" s="68"/>
      <c r="E104" s="66"/>
      <c r="F104" s="69"/>
      <c r="G104" s="34">
        <v>38950</v>
      </c>
      <c r="H104" s="34">
        <f>I104+J104</f>
        <v>37950</v>
      </c>
      <c r="I104" s="33">
        <v>37950</v>
      </c>
      <c r="J104" s="33"/>
      <c r="K104" s="34">
        <f t="shared" si="4"/>
        <v>37949.6</v>
      </c>
      <c r="L104" s="33">
        <v>37949.6</v>
      </c>
      <c r="M104" s="33"/>
      <c r="N104" s="35">
        <f t="shared" si="0"/>
        <v>99.99894598155467</v>
      </c>
      <c r="O104" s="12"/>
    </row>
    <row r="105" spans="1:15" s="25" customFormat="1" ht="17.25" customHeight="1">
      <c r="A105" s="66"/>
      <c r="B105" s="6" t="s">
        <v>60</v>
      </c>
      <c r="C105" s="67"/>
      <c r="D105" s="68"/>
      <c r="E105" s="66"/>
      <c r="F105" s="69"/>
      <c r="G105" s="34">
        <v>133750</v>
      </c>
      <c r="H105" s="34">
        <f t="shared" si="3"/>
        <v>93550</v>
      </c>
      <c r="I105" s="33">
        <v>93550</v>
      </c>
      <c r="J105" s="33"/>
      <c r="K105" s="34">
        <f t="shared" si="4"/>
        <v>93540.9</v>
      </c>
      <c r="L105" s="33">
        <v>93540.9</v>
      </c>
      <c r="M105" s="33"/>
      <c r="N105" s="35">
        <f t="shared" si="0"/>
        <v>99.99027258150721</v>
      </c>
      <c r="O105" s="12"/>
    </row>
    <row r="106" spans="1:15" s="25" customFormat="1" ht="17.25" customHeight="1">
      <c r="A106" s="66"/>
      <c r="B106" s="6" t="s">
        <v>98</v>
      </c>
      <c r="C106" s="67"/>
      <c r="D106" s="68"/>
      <c r="E106" s="66"/>
      <c r="F106" s="69"/>
      <c r="G106" s="34">
        <v>2200</v>
      </c>
      <c r="H106" s="34">
        <f t="shared" si="3"/>
        <v>2200</v>
      </c>
      <c r="I106" s="33">
        <v>2200</v>
      </c>
      <c r="J106" s="33"/>
      <c r="K106" s="34">
        <f t="shared" si="4"/>
        <v>2200</v>
      </c>
      <c r="L106" s="33">
        <v>2200</v>
      </c>
      <c r="M106" s="33"/>
      <c r="N106" s="35">
        <f t="shared" si="0"/>
        <v>100</v>
      </c>
      <c r="O106" s="12"/>
    </row>
    <row r="107" spans="1:15" s="9" customFormat="1" ht="17.25" customHeight="1">
      <c r="A107" s="66"/>
      <c r="B107" s="6" t="s">
        <v>175</v>
      </c>
      <c r="C107" s="67"/>
      <c r="D107" s="68"/>
      <c r="E107" s="66"/>
      <c r="F107" s="69"/>
      <c r="G107" s="34">
        <v>500</v>
      </c>
      <c r="H107" s="34">
        <f t="shared" si="3"/>
        <v>500</v>
      </c>
      <c r="I107" s="33">
        <v>500</v>
      </c>
      <c r="J107" s="33"/>
      <c r="K107" s="34">
        <f t="shared" si="4"/>
        <v>500</v>
      </c>
      <c r="L107" s="33">
        <v>500</v>
      </c>
      <c r="M107" s="33"/>
      <c r="N107" s="35">
        <f t="shared" si="0"/>
        <v>100</v>
      </c>
      <c r="O107" s="12"/>
    </row>
    <row r="108" spans="1:15" s="9" customFormat="1" ht="17.25" customHeight="1">
      <c r="A108" s="66"/>
      <c r="B108" s="6" t="s">
        <v>176</v>
      </c>
      <c r="C108" s="67"/>
      <c r="D108" s="68"/>
      <c r="E108" s="66"/>
      <c r="F108" s="69"/>
      <c r="G108" s="34">
        <v>2400</v>
      </c>
      <c r="H108" s="34">
        <f t="shared" si="3"/>
        <v>2400</v>
      </c>
      <c r="I108" s="33">
        <v>2400</v>
      </c>
      <c r="J108" s="33"/>
      <c r="K108" s="34">
        <f t="shared" si="4"/>
        <v>2212</v>
      </c>
      <c r="L108" s="33">
        <v>2212</v>
      </c>
      <c r="M108" s="33"/>
      <c r="N108" s="35">
        <f t="shared" si="0"/>
        <v>92.16666666666666</v>
      </c>
      <c r="O108" s="12"/>
    </row>
    <row r="109" spans="1:15" s="9" customFormat="1" ht="17.25" customHeight="1">
      <c r="A109" s="66"/>
      <c r="B109" s="6" t="s">
        <v>97</v>
      </c>
      <c r="C109" s="67"/>
      <c r="D109" s="68"/>
      <c r="E109" s="66"/>
      <c r="F109" s="69"/>
      <c r="G109" s="34">
        <v>47100</v>
      </c>
      <c r="H109" s="34">
        <f t="shared" si="3"/>
        <v>1140</v>
      </c>
      <c r="I109" s="33">
        <v>1140</v>
      </c>
      <c r="J109" s="33"/>
      <c r="K109" s="34">
        <f t="shared" si="4"/>
        <v>1140</v>
      </c>
      <c r="L109" s="33">
        <v>1140</v>
      </c>
      <c r="M109" s="33"/>
      <c r="N109" s="35">
        <f t="shared" si="0"/>
        <v>100</v>
      </c>
      <c r="O109" s="12"/>
    </row>
    <row r="110" spans="1:15" s="25" customFormat="1" ht="17.25" customHeight="1">
      <c r="A110" s="66"/>
      <c r="B110" s="6" t="s">
        <v>68</v>
      </c>
      <c r="C110" s="67"/>
      <c r="D110" s="68"/>
      <c r="E110" s="66"/>
      <c r="F110" s="69"/>
      <c r="G110" s="34">
        <v>3000</v>
      </c>
      <c r="H110" s="34">
        <f t="shared" si="3"/>
        <v>3000</v>
      </c>
      <c r="I110" s="33">
        <v>3000</v>
      </c>
      <c r="J110" s="33"/>
      <c r="K110" s="34">
        <f t="shared" si="4"/>
        <v>1326</v>
      </c>
      <c r="L110" s="33">
        <v>1326</v>
      </c>
      <c r="M110" s="33"/>
      <c r="N110" s="35">
        <f t="shared" si="0"/>
        <v>44.2</v>
      </c>
      <c r="O110" s="12"/>
    </row>
    <row r="111" spans="1:15" s="25" customFormat="1" ht="36.75" customHeight="1">
      <c r="A111" s="29">
        <v>42</v>
      </c>
      <c r="B111" s="6" t="s">
        <v>20</v>
      </c>
      <c r="C111" s="31" t="s">
        <v>154</v>
      </c>
      <c r="D111" s="32" t="s">
        <v>215</v>
      </c>
      <c r="E111" s="26" t="s">
        <v>118</v>
      </c>
      <c r="F111" s="33">
        <v>2608800</v>
      </c>
      <c r="G111" s="34">
        <v>900000</v>
      </c>
      <c r="H111" s="34">
        <f t="shared" si="3"/>
        <v>995900</v>
      </c>
      <c r="I111" s="33">
        <v>801900</v>
      </c>
      <c r="J111" s="33">
        <v>194000</v>
      </c>
      <c r="K111" s="34">
        <f t="shared" si="4"/>
        <v>992969.3</v>
      </c>
      <c r="L111" s="33">
        <v>801246.9</v>
      </c>
      <c r="M111" s="33">
        <v>191722.4</v>
      </c>
      <c r="N111" s="35">
        <f t="shared" si="0"/>
        <v>99.70572346621147</v>
      </c>
      <c r="O111" s="12"/>
    </row>
    <row r="112" spans="1:15" s="25" customFormat="1" ht="36.75" customHeight="1">
      <c r="A112" s="29">
        <v>43</v>
      </c>
      <c r="B112" s="6" t="s">
        <v>20</v>
      </c>
      <c r="C112" s="31" t="s">
        <v>21</v>
      </c>
      <c r="D112" s="32" t="s">
        <v>101</v>
      </c>
      <c r="E112" s="29" t="s">
        <v>50</v>
      </c>
      <c r="F112" s="63">
        <v>61000</v>
      </c>
      <c r="G112" s="34">
        <v>61000</v>
      </c>
      <c r="H112" s="34">
        <f t="shared" si="3"/>
        <v>31000</v>
      </c>
      <c r="I112" s="33">
        <v>31000</v>
      </c>
      <c r="J112" s="33">
        <v>0</v>
      </c>
      <c r="K112" s="34">
        <f t="shared" si="4"/>
        <v>31000</v>
      </c>
      <c r="L112" s="33">
        <v>31000</v>
      </c>
      <c r="M112" s="33">
        <v>0</v>
      </c>
      <c r="N112" s="35">
        <f t="shared" si="0"/>
        <v>100</v>
      </c>
      <c r="O112" s="12"/>
    </row>
    <row r="113" spans="1:15" s="25" customFormat="1" ht="53.25" customHeight="1">
      <c r="A113" s="29">
        <v>44</v>
      </c>
      <c r="B113" s="6" t="s">
        <v>20</v>
      </c>
      <c r="C113" s="31" t="s">
        <v>22</v>
      </c>
      <c r="D113" s="32" t="s">
        <v>178</v>
      </c>
      <c r="E113" s="29" t="s">
        <v>50</v>
      </c>
      <c r="F113" s="33">
        <v>1200000</v>
      </c>
      <c r="G113" s="34">
        <v>400000</v>
      </c>
      <c r="H113" s="34">
        <f t="shared" si="3"/>
        <v>190000</v>
      </c>
      <c r="I113" s="33">
        <v>190000</v>
      </c>
      <c r="J113" s="33">
        <v>0</v>
      </c>
      <c r="K113" s="34">
        <f t="shared" si="4"/>
        <v>190000</v>
      </c>
      <c r="L113" s="33">
        <v>190000</v>
      </c>
      <c r="M113" s="33">
        <v>0</v>
      </c>
      <c r="N113" s="35">
        <f t="shared" si="0"/>
        <v>100</v>
      </c>
      <c r="O113" s="12"/>
    </row>
    <row r="114" spans="1:15" s="9" customFormat="1" ht="66.75" customHeight="1">
      <c r="A114" s="29">
        <v>45</v>
      </c>
      <c r="B114" s="6" t="s">
        <v>81</v>
      </c>
      <c r="C114" s="31" t="s">
        <v>82</v>
      </c>
      <c r="D114" s="32" t="s">
        <v>234</v>
      </c>
      <c r="E114" s="29" t="s">
        <v>71</v>
      </c>
      <c r="F114" s="33">
        <v>311200</v>
      </c>
      <c r="G114" s="34">
        <v>178900</v>
      </c>
      <c r="H114" s="34">
        <f>I114+J114</f>
        <v>197300</v>
      </c>
      <c r="I114" s="33">
        <v>127800</v>
      </c>
      <c r="J114" s="33">
        <f>103500-34000</f>
        <v>69500</v>
      </c>
      <c r="K114" s="34">
        <f t="shared" si="4"/>
        <v>195868.28</v>
      </c>
      <c r="L114" s="33">
        <v>126964.28</v>
      </c>
      <c r="M114" s="33">
        <f>102904-34000</f>
        <v>68904</v>
      </c>
      <c r="N114" s="35">
        <f t="shared" si="0"/>
        <v>99.27434363912823</v>
      </c>
      <c r="O114" s="12"/>
    </row>
    <row r="115" spans="1:15" s="25" customFormat="1" ht="78.75">
      <c r="A115" s="29">
        <v>46</v>
      </c>
      <c r="B115" s="6" t="s">
        <v>23</v>
      </c>
      <c r="C115" s="31" t="s">
        <v>219</v>
      </c>
      <c r="D115" s="32" t="s">
        <v>216</v>
      </c>
      <c r="E115" s="29" t="s">
        <v>132</v>
      </c>
      <c r="F115" s="33">
        <v>2494000</v>
      </c>
      <c r="G115" s="34">
        <v>1396500</v>
      </c>
      <c r="H115" s="34">
        <f t="shared" si="3"/>
        <v>2494000</v>
      </c>
      <c r="I115" s="33">
        <v>2494000</v>
      </c>
      <c r="J115" s="33"/>
      <c r="K115" s="34">
        <f t="shared" si="4"/>
        <v>2493999.9</v>
      </c>
      <c r="L115" s="33">
        <v>2493999.9</v>
      </c>
      <c r="M115" s="33"/>
      <c r="N115" s="35">
        <f t="shared" si="0"/>
        <v>99.9999959903769</v>
      </c>
      <c r="O115" s="12"/>
    </row>
    <row r="116" spans="1:15" s="9" customFormat="1" ht="88.5" customHeight="1">
      <c r="A116" s="29">
        <v>47</v>
      </c>
      <c r="B116" s="6" t="s">
        <v>83</v>
      </c>
      <c r="C116" s="31" t="s">
        <v>84</v>
      </c>
      <c r="D116" s="32" t="s">
        <v>235</v>
      </c>
      <c r="E116" s="29" t="s">
        <v>71</v>
      </c>
      <c r="F116" s="63">
        <v>56600</v>
      </c>
      <c r="G116" s="34">
        <v>30100</v>
      </c>
      <c r="H116" s="34">
        <f t="shared" si="3"/>
        <v>56600</v>
      </c>
      <c r="I116" s="33">
        <v>41600</v>
      </c>
      <c r="J116" s="33">
        <v>15000</v>
      </c>
      <c r="K116" s="34">
        <f t="shared" si="4"/>
        <v>51148.72</v>
      </c>
      <c r="L116" s="33">
        <v>37848.72</v>
      </c>
      <c r="M116" s="33">
        <v>13300</v>
      </c>
      <c r="N116" s="35">
        <f t="shared" si="0"/>
        <v>90.3687632508834</v>
      </c>
      <c r="O116" s="12"/>
    </row>
    <row r="117" spans="1:15" s="25" customFormat="1" ht="66" customHeight="1">
      <c r="A117" s="29">
        <v>48</v>
      </c>
      <c r="B117" s="6" t="s">
        <v>24</v>
      </c>
      <c r="C117" s="31" t="s">
        <v>155</v>
      </c>
      <c r="D117" s="32" t="s">
        <v>198</v>
      </c>
      <c r="E117" s="29" t="s">
        <v>118</v>
      </c>
      <c r="F117" s="33">
        <v>100000</v>
      </c>
      <c r="G117" s="34">
        <v>15000</v>
      </c>
      <c r="H117" s="34">
        <f t="shared" si="3"/>
        <v>15000</v>
      </c>
      <c r="I117" s="33">
        <v>15000</v>
      </c>
      <c r="J117" s="33"/>
      <c r="K117" s="34">
        <f t="shared" si="4"/>
        <v>10651.48</v>
      </c>
      <c r="L117" s="33">
        <v>10651.48</v>
      </c>
      <c r="M117" s="33"/>
      <c r="N117" s="35">
        <f t="shared" si="0"/>
        <v>71.00986666666667</v>
      </c>
      <c r="O117" s="12"/>
    </row>
    <row r="118" spans="1:15" s="25" customFormat="1" ht="78.75" customHeight="1">
      <c r="A118" s="29">
        <v>49</v>
      </c>
      <c r="B118" s="6" t="s">
        <v>25</v>
      </c>
      <c r="C118" s="45" t="s">
        <v>184</v>
      </c>
      <c r="D118" s="32" t="s">
        <v>191</v>
      </c>
      <c r="E118" s="29" t="s">
        <v>118</v>
      </c>
      <c r="F118" s="33">
        <v>3107121</v>
      </c>
      <c r="G118" s="34"/>
      <c r="H118" s="34">
        <f t="shared" si="3"/>
        <v>600000</v>
      </c>
      <c r="I118" s="33">
        <v>44200</v>
      </c>
      <c r="J118" s="33">
        <v>555800</v>
      </c>
      <c r="K118" s="34">
        <f t="shared" si="4"/>
        <v>449343.86</v>
      </c>
      <c r="L118" s="33">
        <v>44114.41</v>
      </c>
      <c r="M118" s="33">
        <v>405229.45</v>
      </c>
      <c r="N118" s="35">
        <f t="shared" si="0"/>
        <v>74.89064333333333</v>
      </c>
      <c r="O118" s="12"/>
    </row>
    <row r="119" spans="1:15" s="25" customFormat="1" ht="78.75" customHeight="1">
      <c r="A119" s="29">
        <v>50</v>
      </c>
      <c r="B119" s="6" t="s">
        <v>25</v>
      </c>
      <c r="C119" s="45" t="s">
        <v>185</v>
      </c>
      <c r="D119" s="32" t="s">
        <v>238</v>
      </c>
      <c r="E119" s="26" t="s">
        <v>118</v>
      </c>
      <c r="F119" s="49">
        <v>4732031</v>
      </c>
      <c r="G119" s="34"/>
      <c r="H119" s="34">
        <f t="shared" si="3"/>
        <v>921446</v>
      </c>
      <c r="I119" s="33">
        <v>682140</v>
      </c>
      <c r="J119" s="33">
        <v>239306</v>
      </c>
      <c r="K119" s="34">
        <f t="shared" si="4"/>
        <v>396049.2</v>
      </c>
      <c r="L119" s="33">
        <v>396049.2</v>
      </c>
      <c r="M119" s="33">
        <v>0</v>
      </c>
      <c r="N119" s="35">
        <f t="shared" si="0"/>
        <v>42.98127074185574</v>
      </c>
      <c r="O119" s="12"/>
    </row>
    <row r="120" spans="1:15" s="25" customFormat="1" ht="63">
      <c r="A120" s="29">
        <v>51</v>
      </c>
      <c r="B120" s="6" t="s">
        <v>26</v>
      </c>
      <c r="C120" s="31" t="s">
        <v>156</v>
      </c>
      <c r="D120" s="46" t="s">
        <v>199</v>
      </c>
      <c r="E120" s="29" t="s">
        <v>118</v>
      </c>
      <c r="F120" s="33">
        <v>1697678.25</v>
      </c>
      <c r="G120" s="34">
        <v>700000</v>
      </c>
      <c r="H120" s="34">
        <f t="shared" si="3"/>
        <v>1077084</v>
      </c>
      <c r="I120" s="33">
        <v>1077084</v>
      </c>
      <c r="J120" s="33"/>
      <c r="K120" s="34">
        <f t="shared" si="4"/>
        <v>1076242.29</v>
      </c>
      <c r="L120" s="33">
        <v>1076242.29</v>
      </c>
      <c r="M120" s="33"/>
      <c r="N120" s="35">
        <f t="shared" si="0"/>
        <v>99.92185289169647</v>
      </c>
      <c r="O120" s="12"/>
    </row>
    <row r="121" spans="1:15" s="25" customFormat="1" ht="96" customHeight="1">
      <c r="A121" s="29">
        <v>52</v>
      </c>
      <c r="B121" s="6" t="s">
        <v>26</v>
      </c>
      <c r="C121" s="31" t="s">
        <v>158</v>
      </c>
      <c r="D121" s="46" t="s">
        <v>201</v>
      </c>
      <c r="E121" s="29" t="s">
        <v>118</v>
      </c>
      <c r="F121" s="33">
        <v>19355892</v>
      </c>
      <c r="G121" s="34">
        <v>10200000</v>
      </c>
      <c r="H121" s="34">
        <f t="shared" si="3"/>
        <v>14900117</v>
      </c>
      <c r="I121" s="33">
        <v>14900117</v>
      </c>
      <c r="J121" s="33"/>
      <c r="K121" s="34">
        <f t="shared" si="4"/>
        <v>14871116.95</v>
      </c>
      <c r="L121" s="33">
        <v>14871116.95</v>
      </c>
      <c r="M121" s="33"/>
      <c r="N121" s="35">
        <f t="shared" si="0"/>
        <v>99.80537032024648</v>
      </c>
      <c r="O121" s="12"/>
    </row>
    <row r="122" spans="1:15" s="25" customFormat="1" ht="75.75" customHeight="1">
      <c r="A122" s="29">
        <v>53</v>
      </c>
      <c r="B122" s="6" t="s">
        <v>26</v>
      </c>
      <c r="C122" s="31" t="s">
        <v>159</v>
      </c>
      <c r="D122" s="46" t="s">
        <v>206</v>
      </c>
      <c r="E122" s="29" t="s">
        <v>118</v>
      </c>
      <c r="F122" s="33">
        <v>1023500</v>
      </c>
      <c r="G122" s="34">
        <v>403500</v>
      </c>
      <c r="H122" s="34">
        <f t="shared" si="3"/>
        <v>403500</v>
      </c>
      <c r="I122" s="33">
        <v>403500</v>
      </c>
      <c r="J122" s="33"/>
      <c r="K122" s="34">
        <f t="shared" si="4"/>
        <v>395565.09</v>
      </c>
      <c r="L122" s="33">
        <v>395565.09</v>
      </c>
      <c r="M122" s="33"/>
      <c r="N122" s="35">
        <f t="shared" si="0"/>
        <v>98.03347955390335</v>
      </c>
      <c r="O122" s="12"/>
    </row>
    <row r="123" spans="1:15" s="25" customFormat="1" ht="63" customHeight="1">
      <c r="A123" s="29">
        <v>54</v>
      </c>
      <c r="B123" s="6" t="s">
        <v>26</v>
      </c>
      <c r="C123" s="31" t="s">
        <v>157</v>
      </c>
      <c r="D123" s="46" t="s">
        <v>200</v>
      </c>
      <c r="E123" s="29" t="s">
        <v>118</v>
      </c>
      <c r="F123" s="33">
        <v>474138</v>
      </c>
      <c r="G123" s="34">
        <v>395000</v>
      </c>
      <c r="H123" s="34">
        <f t="shared" si="3"/>
        <v>428000</v>
      </c>
      <c r="I123" s="33">
        <v>428000</v>
      </c>
      <c r="J123" s="33"/>
      <c r="K123" s="34">
        <f t="shared" si="4"/>
        <v>427770.27</v>
      </c>
      <c r="L123" s="33">
        <v>427770.27</v>
      </c>
      <c r="M123" s="33"/>
      <c r="N123" s="35">
        <f t="shared" si="0"/>
        <v>99.94632476635515</v>
      </c>
      <c r="O123" s="12"/>
    </row>
    <row r="124" spans="1:15" s="25" customFormat="1" ht="63" customHeight="1">
      <c r="A124" s="29">
        <v>55</v>
      </c>
      <c r="B124" s="6" t="s">
        <v>241</v>
      </c>
      <c r="C124" s="31" t="s">
        <v>213</v>
      </c>
      <c r="D124" s="46" t="s">
        <v>223</v>
      </c>
      <c r="E124" s="29" t="s">
        <v>118</v>
      </c>
      <c r="F124" s="52">
        <v>12931181.26</v>
      </c>
      <c r="G124" s="34"/>
      <c r="H124" s="34">
        <f t="shared" si="3"/>
        <v>8709100</v>
      </c>
      <c r="I124" s="33">
        <v>8709100</v>
      </c>
      <c r="J124" s="33"/>
      <c r="K124" s="34">
        <f t="shared" si="4"/>
        <v>6079550.99</v>
      </c>
      <c r="L124" s="33">
        <v>6079550.99</v>
      </c>
      <c r="M124" s="33"/>
      <c r="N124" s="35">
        <f t="shared" si="0"/>
        <v>69.80688004501039</v>
      </c>
      <c r="O124" s="12"/>
    </row>
    <row r="125" spans="1:15" s="25" customFormat="1" ht="63" customHeight="1">
      <c r="A125" s="29">
        <v>56</v>
      </c>
      <c r="B125" s="29">
        <v>1217340</v>
      </c>
      <c r="C125" s="45" t="s">
        <v>182</v>
      </c>
      <c r="D125" s="32" t="s">
        <v>183</v>
      </c>
      <c r="E125" s="26" t="s">
        <v>118</v>
      </c>
      <c r="F125" s="49">
        <v>200000</v>
      </c>
      <c r="G125" s="34"/>
      <c r="H125" s="34">
        <f t="shared" si="3"/>
        <v>50000</v>
      </c>
      <c r="I125" s="33"/>
      <c r="J125" s="33">
        <v>50000</v>
      </c>
      <c r="K125" s="34">
        <f t="shared" si="4"/>
        <v>50000</v>
      </c>
      <c r="L125" s="33"/>
      <c r="M125" s="33">
        <v>50000</v>
      </c>
      <c r="N125" s="35">
        <f t="shared" si="0"/>
        <v>100</v>
      </c>
      <c r="O125" s="12"/>
    </row>
    <row r="126" spans="1:15" s="9" customFormat="1" ht="87" customHeight="1">
      <c r="A126" s="29">
        <v>57</v>
      </c>
      <c r="B126" s="6" t="s">
        <v>85</v>
      </c>
      <c r="C126" s="31" t="s">
        <v>86</v>
      </c>
      <c r="D126" s="32" t="s">
        <v>236</v>
      </c>
      <c r="E126" s="29" t="s">
        <v>71</v>
      </c>
      <c r="F126" s="33">
        <v>103000</v>
      </c>
      <c r="G126" s="34">
        <v>55000</v>
      </c>
      <c r="H126" s="34">
        <f t="shared" si="3"/>
        <v>55000</v>
      </c>
      <c r="I126" s="33">
        <v>30200</v>
      </c>
      <c r="J126" s="33">
        <v>24800</v>
      </c>
      <c r="K126" s="34">
        <f t="shared" si="4"/>
        <v>49306.95</v>
      </c>
      <c r="L126" s="33">
        <v>24506.95</v>
      </c>
      <c r="M126" s="33">
        <v>24800</v>
      </c>
      <c r="N126" s="35">
        <f t="shared" si="0"/>
        <v>89.64899999999999</v>
      </c>
      <c r="O126" s="12"/>
    </row>
    <row r="127" spans="1:15" s="25" customFormat="1" ht="84" customHeight="1">
      <c r="A127" s="29">
        <v>58</v>
      </c>
      <c r="B127" s="6" t="s">
        <v>96</v>
      </c>
      <c r="C127" s="31" t="s">
        <v>161</v>
      </c>
      <c r="D127" s="46" t="s">
        <v>205</v>
      </c>
      <c r="E127" s="29" t="s">
        <v>118</v>
      </c>
      <c r="F127" s="33">
        <v>3000000</v>
      </c>
      <c r="G127" s="34">
        <v>50000</v>
      </c>
      <c r="H127" s="34">
        <f t="shared" si="3"/>
        <v>550110</v>
      </c>
      <c r="I127" s="33">
        <v>550110</v>
      </c>
      <c r="J127" s="33"/>
      <c r="K127" s="34">
        <f t="shared" si="4"/>
        <v>550107.8</v>
      </c>
      <c r="L127" s="33">
        <v>550107.8</v>
      </c>
      <c r="M127" s="33"/>
      <c r="N127" s="35">
        <f t="shared" si="0"/>
        <v>99.999600079984</v>
      </c>
      <c r="O127" s="12"/>
    </row>
    <row r="128" spans="1:15" s="25" customFormat="1" ht="39" customHeight="1">
      <c r="A128" s="66">
        <v>59</v>
      </c>
      <c r="B128" s="6" t="s">
        <v>28</v>
      </c>
      <c r="C128" s="70" t="s">
        <v>162</v>
      </c>
      <c r="D128" s="68" t="s">
        <v>237</v>
      </c>
      <c r="E128" s="66" t="s">
        <v>118</v>
      </c>
      <c r="F128" s="69">
        <v>31732755</v>
      </c>
      <c r="G128" s="51">
        <v>3565000</v>
      </c>
      <c r="H128" s="34">
        <f t="shared" si="3"/>
        <v>6032750</v>
      </c>
      <c r="I128" s="33"/>
      <c r="J128" s="33">
        <v>6032750</v>
      </c>
      <c r="K128" s="34">
        <f t="shared" si="4"/>
        <v>6022501.32</v>
      </c>
      <c r="L128" s="33"/>
      <c r="M128" s="33">
        <v>6022501.32</v>
      </c>
      <c r="N128" s="35">
        <f t="shared" si="0"/>
        <v>99.8301159504372</v>
      </c>
      <c r="O128" s="12"/>
    </row>
    <row r="129" spans="1:15" s="25" customFormat="1" ht="39" customHeight="1">
      <c r="A129" s="66"/>
      <c r="B129" s="6" t="s">
        <v>46</v>
      </c>
      <c r="C129" s="70"/>
      <c r="D129" s="68"/>
      <c r="E129" s="66"/>
      <c r="F129" s="69"/>
      <c r="G129" s="51"/>
      <c r="H129" s="34">
        <f t="shared" si="3"/>
        <v>5473950</v>
      </c>
      <c r="I129" s="33">
        <v>5473950</v>
      </c>
      <c r="J129" s="33"/>
      <c r="K129" s="34">
        <f t="shared" si="4"/>
        <v>5473950</v>
      </c>
      <c r="L129" s="33">
        <v>5473950</v>
      </c>
      <c r="M129" s="33"/>
      <c r="N129" s="35">
        <f t="shared" si="0"/>
        <v>100</v>
      </c>
      <c r="O129" s="12"/>
    </row>
    <row r="130" spans="1:15" s="25" customFormat="1" ht="66.75" customHeight="1">
      <c r="A130" s="66"/>
      <c r="B130" s="6" t="s">
        <v>99</v>
      </c>
      <c r="C130" s="70"/>
      <c r="D130" s="68"/>
      <c r="E130" s="66"/>
      <c r="F130" s="69"/>
      <c r="G130" s="51"/>
      <c r="H130" s="34">
        <f>I130+J130</f>
        <v>480455</v>
      </c>
      <c r="I130" s="33">
        <v>480455</v>
      </c>
      <c r="J130" s="33"/>
      <c r="K130" s="34">
        <f>L130+M130</f>
        <v>480455</v>
      </c>
      <c r="L130" s="33">
        <v>480455</v>
      </c>
      <c r="M130" s="33"/>
      <c r="N130" s="35">
        <f t="shared" si="0"/>
        <v>100</v>
      </c>
      <c r="O130" s="12"/>
    </row>
    <row r="131" spans="1:15" s="25" customFormat="1" ht="47.25">
      <c r="A131" s="29">
        <v>60</v>
      </c>
      <c r="B131" s="6" t="s">
        <v>30</v>
      </c>
      <c r="C131" s="31" t="s">
        <v>163</v>
      </c>
      <c r="D131" s="46" t="s">
        <v>179</v>
      </c>
      <c r="E131" s="29" t="s">
        <v>118</v>
      </c>
      <c r="F131" s="33">
        <v>199999</v>
      </c>
      <c r="G131" s="34">
        <v>100000</v>
      </c>
      <c r="H131" s="34">
        <f t="shared" si="3"/>
        <v>76048.24</v>
      </c>
      <c r="I131" s="33">
        <v>76048.24</v>
      </c>
      <c r="J131" s="33"/>
      <c r="K131" s="34">
        <f t="shared" si="4"/>
        <v>76048.24</v>
      </c>
      <c r="L131" s="33">
        <v>76048.24</v>
      </c>
      <c r="M131" s="33"/>
      <c r="N131" s="35">
        <f t="shared" si="0"/>
        <v>100</v>
      </c>
      <c r="O131" s="12"/>
    </row>
    <row r="132" spans="1:15" s="25" customFormat="1" ht="80.25" customHeight="1">
      <c r="A132" s="29">
        <v>61</v>
      </c>
      <c r="B132" s="6" t="s">
        <v>44</v>
      </c>
      <c r="C132" s="31" t="s">
        <v>164</v>
      </c>
      <c r="D132" s="46" t="s">
        <v>193</v>
      </c>
      <c r="E132" s="29" t="s">
        <v>118</v>
      </c>
      <c r="F132" s="63">
        <v>967130</v>
      </c>
      <c r="G132" s="34">
        <v>560000</v>
      </c>
      <c r="H132" s="34">
        <f t="shared" si="3"/>
        <v>967126.15</v>
      </c>
      <c r="I132" s="33"/>
      <c r="J132" s="33">
        <v>967126.15</v>
      </c>
      <c r="K132" s="34">
        <f t="shared" si="4"/>
        <v>897053.9</v>
      </c>
      <c r="L132" s="33"/>
      <c r="M132" s="33">
        <v>897053.9</v>
      </c>
      <c r="N132" s="35">
        <f t="shared" si="0"/>
        <v>92.75459049473535</v>
      </c>
      <c r="O132" s="12"/>
    </row>
    <row r="133" spans="1:15" s="25" customFormat="1" ht="58.5" customHeight="1">
      <c r="A133" s="29">
        <v>62</v>
      </c>
      <c r="B133" s="6" t="s">
        <v>64</v>
      </c>
      <c r="C133" s="31" t="s">
        <v>165</v>
      </c>
      <c r="D133" s="46" t="s">
        <v>194</v>
      </c>
      <c r="E133" s="29" t="s">
        <v>118</v>
      </c>
      <c r="F133" s="33">
        <v>100000</v>
      </c>
      <c r="G133" s="34">
        <v>40000</v>
      </c>
      <c r="H133" s="34">
        <f t="shared" si="3"/>
        <v>100000</v>
      </c>
      <c r="I133" s="33">
        <v>100000</v>
      </c>
      <c r="J133" s="33"/>
      <c r="K133" s="34">
        <f t="shared" si="4"/>
        <v>92735.35</v>
      </c>
      <c r="L133" s="33">
        <v>92735.35</v>
      </c>
      <c r="M133" s="33"/>
      <c r="N133" s="35">
        <f t="shared" si="0"/>
        <v>92.73535000000001</v>
      </c>
      <c r="O133" s="12"/>
    </row>
    <row r="134" spans="1:15" s="9" customFormat="1" ht="69" customHeight="1">
      <c r="A134" s="29">
        <v>63</v>
      </c>
      <c r="B134" s="6" t="s">
        <v>64</v>
      </c>
      <c r="C134" s="31" t="s">
        <v>166</v>
      </c>
      <c r="D134" s="46" t="s">
        <v>179</v>
      </c>
      <c r="E134" s="29" t="s">
        <v>118</v>
      </c>
      <c r="F134" s="33">
        <v>180000</v>
      </c>
      <c r="G134" s="34">
        <v>30000</v>
      </c>
      <c r="H134" s="34">
        <f>I134+J134</f>
        <v>105000</v>
      </c>
      <c r="I134" s="33">
        <v>105000</v>
      </c>
      <c r="J134" s="33"/>
      <c r="K134" s="34">
        <f>L134+M134</f>
        <v>99997</v>
      </c>
      <c r="L134" s="33">
        <v>99997</v>
      </c>
      <c r="M134" s="33"/>
      <c r="N134" s="35">
        <f t="shared" si="0"/>
        <v>95.23523809523809</v>
      </c>
      <c r="O134" s="12"/>
    </row>
    <row r="135" spans="1:15" s="25" customFormat="1" ht="23.25" customHeight="1">
      <c r="A135" s="66">
        <v>64</v>
      </c>
      <c r="B135" s="6" t="s">
        <v>54</v>
      </c>
      <c r="C135" s="67" t="s">
        <v>160</v>
      </c>
      <c r="D135" s="68" t="s">
        <v>195</v>
      </c>
      <c r="E135" s="66" t="s">
        <v>118</v>
      </c>
      <c r="F135" s="69">
        <v>2167000</v>
      </c>
      <c r="G135" s="34">
        <f>G136+G137+G138+G139</f>
        <v>1150000</v>
      </c>
      <c r="H135" s="34">
        <f t="shared" si="3"/>
        <v>498845.29</v>
      </c>
      <c r="I135" s="33">
        <f>I137+I136+I139+I138</f>
        <v>464000</v>
      </c>
      <c r="J135" s="33">
        <f>J137+J136+J139+J138</f>
        <v>34845.29</v>
      </c>
      <c r="K135" s="34">
        <f>L135+M135</f>
        <v>475523.87999999995</v>
      </c>
      <c r="L135" s="33">
        <f>L137+L136+L139+L138</f>
        <v>449744.58999999997</v>
      </c>
      <c r="M135" s="33">
        <f>M137+M136+M139+M138</f>
        <v>25779.29</v>
      </c>
      <c r="N135" s="35">
        <f t="shared" si="0"/>
        <v>95.32492127970175</v>
      </c>
      <c r="O135" s="12"/>
    </row>
    <row r="136" spans="1:15" s="25" customFormat="1" ht="15.75" customHeight="1">
      <c r="A136" s="66"/>
      <c r="B136" s="6" t="s">
        <v>65</v>
      </c>
      <c r="C136" s="67"/>
      <c r="D136" s="68"/>
      <c r="E136" s="66"/>
      <c r="F136" s="69"/>
      <c r="G136" s="34">
        <v>1080000</v>
      </c>
      <c r="H136" s="34">
        <f t="shared" si="3"/>
        <v>399845.29</v>
      </c>
      <c r="I136" s="33">
        <v>395000</v>
      </c>
      <c r="J136" s="33">
        <v>4845.29</v>
      </c>
      <c r="K136" s="34">
        <f>L136+M136</f>
        <v>398415.85</v>
      </c>
      <c r="L136" s="33">
        <v>393570.56</v>
      </c>
      <c r="M136" s="33">
        <v>4845.29</v>
      </c>
      <c r="N136" s="35">
        <f t="shared" si="0"/>
        <v>99.64250172860608</v>
      </c>
      <c r="O136" s="12"/>
    </row>
    <row r="137" spans="1:15" s="25" customFormat="1" ht="22.5" customHeight="1">
      <c r="A137" s="66"/>
      <c r="B137" s="6" t="s">
        <v>47</v>
      </c>
      <c r="C137" s="67"/>
      <c r="D137" s="68"/>
      <c r="E137" s="66"/>
      <c r="F137" s="69"/>
      <c r="G137" s="34">
        <v>20000</v>
      </c>
      <c r="H137" s="34">
        <f t="shared" si="3"/>
        <v>69000</v>
      </c>
      <c r="I137" s="33">
        <v>69000</v>
      </c>
      <c r="J137" s="33"/>
      <c r="K137" s="34">
        <f>L137+M137</f>
        <v>56174.03</v>
      </c>
      <c r="L137" s="33">
        <v>56174.03</v>
      </c>
      <c r="M137" s="33"/>
      <c r="N137" s="35">
        <f t="shared" si="0"/>
        <v>81.41163768115942</v>
      </c>
      <c r="O137" s="12"/>
    </row>
    <row r="138" spans="1:15" s="25" customFormat="1" ht="22.5" customHeight="1">
      <c r="A138" s="66"/>
      <c r="B138" s="6" t="s">
        <v>67</v>
      </c>
      <c r="C138" s="67"/>
      <c r="D138" s="68"/>
      <c r="E138" s="66"/>
      <c r="F138" s="69"/>
      <c r="G138" s="34">
        <v>20000</v>
      </c>
      <c r="H138" s="34">
        <f>I138+J138</f>
        <v>30000</v>
      </c>
      <c r="I138" s="33"/>
      <c r="J138" s="33">
        <v>30000</v>
      </c>
      <c r="K138" s="34">
        <f>L138+M138</f>
        <v>20934</v>
      </c>
      <c r="L138" s="33"/>
      <c r="M138" s="33">
        <v>20934</v>
      </c>
      <c r="N138" s="35">
        <f t="shared" si="0"/>
        <v>69.78</v>
      </c>
      <c r="O138" s="12"/>
    </row>
    <row r="139" spans="1:15" s="25" customFormat="1" ht="22.5" customHeight="1" hidden="1">
      <c r="A139" s="66"/>
      <c r="B139" s="6" t="s">
        <v>66</v>
      </c>
      <c r="C139" s="67"/>
      <c r="D139" s="68"/>
      <c r="E139" s="66"/>
      <c r="F139" s="69"/>
      <c r="G139" s="34">
        <v>30000</v>
      </c>
      <c r="H139" s="34">
        <f t="shared" si="3"/>
        <v>0</v>
      </c>
      <c r="I139" s="33"/>
      <c r="J139" s="33">
        <v>0</v>
      </c>
      <c r="K139" s="34">
        <f t="shared" si="4"/>
        <v>0</v>
      </c>
      <c r="L139" s="33"/>
      <c r="M139" s="33">
        <v>0</v>
      </c>
      <c r="N139" s="35" t="e">
        <f t="shared" si="0"/>
        <v>#DIV/0!</v>
      </c>
      <c r="O139" s="12"/>
    </row>
    <row r="140" spans="1:15" s="9" customFormat="1" ht="96.75" customHeight="1">
      <c r="A140" s="29">
        <v>65</v>
      </c>
      <c r="B140" s="6" t="s">
        <v>87</v>
      </c>
      <c r="C140" s="31" t="s">
        <v>88</v>
      </c>
      <c r="D140" s="32" t="s">
        <v>221</v>
      </c>
      <c r="E140" s="29" t="s">
        <v>71</v>
      </c>
      <c r="F140" s="33">
        <v>294700</v>
      </c>
      <c r="G140" s="34">
        <v>140000</v>
      </c>
      <c r="H140" s="34">
        <f t="shared" si="3"/>
        <v>107800</v>
      </c>
      <c r="I140" s="33">
        <v>42800</v>
      </c>
      <c r="J140" s="33">
        <v>65000</v>
      </c>
      <c r="K140" s="34">
        <f t="shared" si="4"/>
        <v>103813</v>
      </c>
      <c r="L140" s="33">
        <v>40863</v>
      </c>
      <c r="M140" s="33">
        <v>62950</v>
      </c>
      <c r="N140" s="35">
        <f t="shared" si="0"/>
        <v>96.30148423005565</v>
      </c>
      <c r="O140" s="13"/>
    </row>
    <row r="141" spans="1:15" s="9" customFormat="1" ht="111.75" customHeight="1">
      <c r="A141" s="29">
        <v>66</v>
      </c>
      <c r="B141" s="6" t="s">
        <v>89</v>
      </c>
      <c r="C141" s="31" t="s">
        <v>113</v>
      </c>
      <c r="D141" s="32" t="s">
        <v>210</v>
      </c>
      <c r="E141" s="29" t="s">
        <v>71</v>
      </c>
      <c r="F141" s="33">
        <v>201000</v>
      </c>
      <c r="G141" s="34">
        <v>75000</v>
      </c>
      <c r="H141" s="34">
        <f t="shared" si="3"/>
        <v>133120</v>
      </c>
      <c r="I141" s="33">
        <v>100000</v>
      </c>
      <c r="J141" s="33">
        <v>33120</v>
      </c>
      <c r="K141" s="34">
        <f t="shared" si="4"/>
        <v>116515.09</v>
      </c>
      <c r="L141" s="33">
        <v>83395.09</v>
      </c>
      <c r="M141" s="33">
        <v>33120</v>
      </c>
      <c r="N141" s="35">
        <f t="shared" si="0"/>
        <v>87.52635967548076</v>
      </c>
      <c r="O141" s="12"/>
    </row>
    <row r="142" spans="1:15" s="9" customFormat="1" ht="75" customHeight="1">
      <c r="A142" s="29">
        <v>67</v>
      </c>
      <c r="B142" s="6" t="s">
        <v>61</v>
      </c>
      <c r="C142" s="31" t="s">
        <v>114</v>
      </c>
      <c r="D142" s="32" t="s">
        <v>202</v>
      </c>
      <c r="E142" s="29" t="s">
        <v>53</v>
      </c>
      <c r="F142" s="63">
        <v>248246.49</v>
      </c>
      <c r="G142" s="34">
        <v>256845</v>
      </c>
      <c r="H142" s="34">
        <f t="shared" si="3"/>
        <v>248248</v>
      </c>
      <c r="I142" s="33">
        <v>248248</v>
      </c>
      <c r="J142" s="33"/>
      <c r="K142" s="34">
        <f t="shared" si="4"/>
        <v>248246.49</v>
      </c>
      <c r="L142" s="33">
        <v>248246.49</v>
      </c>
      <c r="M142" s="33"/>
      <c r="N142" s="35">
        <f>K142/H142*100</f>
        <v>99.99939173729496</v>
      </c>
      <c r="O142" s="12"/>
    </row>
    <row r="143" spans="1:14" ht="75" customHeight="1">
      <c r="A143" s="29">
        <v>68</v>
      </c>
      <c r="B143" s="6" t="s">
        <v>36</v>
      </c>
      <c r="C143" s="31" t="s">
        <v>92</v>
      </c>
      <c r="D143" s="32" t="s">
        <v>211</v>
      </c>
      <c r="E143" s="29" t="s">
        <v>93</v>
      </c>
      <c r="F143" s="52">
        <v>600000</v>
      </c>
      <c r="G143" s="52"/>
      <c r="H143" s="34">
        <f t="shared" si="3"/>
        <v>100000</v>
      </c>
      <c r="I143" s="33">
        <v>100000</v>
      </c>
      <c r="J143" s="26"/>
      <c r="K143" s="34">
        <f t="shared" si="4"/>
        <v>100000</v>
      </c>
      <c r="L143" s="33">
        <v>100000</v>
      </c>
      <c r="M143" s="47"/>
      <c r="N143" s="35">
        <f>K143/H143*100</f>
        <v>100</v>
      </c>
    </row>
    <row r="144" spans="1:15" s="25" customFormat="1" ht="66" customHeight="1" hidden="1">
      <c r="A144" s="53"/>
      <c r="B144" s="54"/>
      <c r="C144" s="55"/>
      <c r="D144" s="56"/>
      <c r="E144" s="53"/>
      <c r="F144" s="57"/>
      <c r="G144" s="58"/>
      <c r="H144" s="34">
        <f t="shared" si="3"/>
        <v>0</v>
      </c>
      <c r="I144" s="33"/>
      <c r="J144" s="33"/>
      <c r="K144" s="34">
        <f t="shared" si="4"/>
        <v>0</v>
      </c>
      <c r="L144" s="33"/>
      <c r="M144" s="33"/>
      <c r="N144" s="35" t="e">
        <f>K144/H144*100</f>
        <v>#DIV/0!</v>
      </c>
      <c r="O144" s="12"/>
    </row>
    <row r="145" spans="1:15" s="11" customFormat="1" ht="15.75">
      <c r="A145" s="59"/>
      <c r="B145" s="59"/>
      <c r="C145" s="60" t="s">
        <v>109</v>
      </c>
      <c r="D145" s="61"/>
      <c r="E145" s="62"/>
      <c r="F145" s="34">
        <f>SUM(F7:F14,F22:F27,F37:F53,F59:F77,F80:F90,F93:F144)</f>
        <v>231531169</v>
      </c>
      <c r="G145" s="34" t="e">
        <f>G6+G13+G14+G22+G27+G37+G38+G39+G40+G41+G42+G43+G44+G45+G47+G48+G49+G50+G52+G53+G59+G60+G61+G62+G63+G64+G65+G66+G67++G68+G69+G70+G71+G72+G73+G76+G77+G80+G81+G82+G83+G84+G85+G86+G87+G88+G89+G90+#REF!+G93+G94+G95+G111+G112+G113+G114+G115+G116+G117+#REF!+G120+G121+G122+G123+G126+G127+G128+G129+G130+G131+G132+G133+G134+G135+G140+G141+G142+G143+G144+G118+G119</f>
        <v>#REF!</v>
      </c>
      <c r="H145" s="34">
        <f t="shared" si="3"/>
        <v>122621596.74</v>
      </c>
      <c r="I145" s="34">
        <f>I6+I13+I14+I22+I23+I24+I25+I26+I27+I37+I38+I39+I40+I41+I42+I43+I44+I45+I47+I48+I49+I50+I51+I52+I53+I59+I60+I61+I62+I63+I64+I65+I66+I67++I68+I69+I70+I71+I72+I73+I76+I77+I80+I81+I82+I83+I84+I85+I86+I87+I88+I89+I90+I93+I94+I95+I111+I112+I113+I114+I115+I116+I117+I120+I121+I122+I123+I125+I126+I127+I128+I129+I130+I131+I132+I133+I134+I135+I140+I141+I142+I143+I144+I118+I119+I124</f>
        <v>92470692.92</v>
      </c>
      <c r="J145" s="34">
        <f>J6+J13+J14+J22+J23+J24+J25+J26+J27+J37+J38+J39+J40+J41+J42+J43+J44+J45+J47+J48+J49+J50+J51+J52+J53+J59+J60+J61+J62+J63+J64+J65+J66+J67++J68+J69+J70+J71+J72+J73+J76+J77+J80+J81+J82+J83+J84+J85+J86+J87+J88+J89+J90+J93+J94+J95+J111+J112+J113+J114+J115+J116+J117+J120+J121+J122+J123+J125+J126+J127+J128+J129+J130+J131+J132+J133+J134+J135+J140+J141+J142+J143+J144+J118+J119+J124</f>
        <v>30150903.819999997</v>
      </c>
      <c r="K145" s="34">
        <f>K6+K13+K14+K22+K23+K24+K25+K26+K27+K37+K38+K39+K40+K41+K42+K43+K44+K45+K47+K48+K49+K50+K51+K52+K53+K59+K60+K61+K62+K63+K64+K65+K66+K67++K68+K69+K70+K71+K72+K73+K76+K77+K80+K81+K82+K83+K84+K85+K86+K87+K88+K89+K90+K93+K94+K95+K111+K112+K113+K114+K115+K116+K117+K120+K121+K122+K123+K125+K126+K127+K128+K129+K130+K131+K132+K133+K134+K135+K140+K141+K142+K143+K144+K118+K119+K124</f>
        <v>115772132.99</v>
      </c>
      <c r="L145" s="34">
        <f>L6+L13+L14+L22+L23+L24+L25+L26+L27+L37+L38+L39+L40+L41+L42+L43+L44+L45+L47+L48+L49+L50+L51+L52+L53+L59+L60+L61+L62+L63+L64+L65+L66+L67++L68+L69+L70+L71+L72+L73+L76+L77+L80+L81+L82+L83+L84+L85+L86+L87+L88+L89+L90+L93+L94+L95+L111+L112+L113+L114+L115+L116+L117+L120+L121+L122+L123+L125+L126+L127+L128+L129+L130+L131+L132+L133+L134+L135+L140+L141+L142+L143+L144+L118+L119+L124</f>
        <v>87668026.48999998</v>
      </c>
      <c r="M145" s="34">
        <f>M6+M13+M14+M22+M23+M24+M25+M26+M27+M37+M38+M39+M40+M41+M42+M43+M44+M45+M47+M48+M49+M50+M51+M52+M53+M59+M60+M61+M62+M63+M64+M65+M66+M67++M68+M69+M70+M71+M72+M73+M76+M77+M80+M81+M82+M83+M84+M85+M86+M87+M88+M89+M90+M93+M94+M95+M111+M112+M113+M114+M115+M116+M117+M120+M121+M122+M123+M125+M126+M127+M128+M129+M130+M131+M132+M133+M134+M135+M140+M141+M142+M143+M144+M118+M119+M124</f>
        <v>28104106.5</v>
      </c>
      <c r="N145" s="35">
        <f>K145/H145*100</f>
        <v>94.41414568713925</v>
      </c>
      <c r="O145" s="14"/>
    </row>
    <row r="146" spans="2:16" s="3" customFormat="1" ht="30.75" customHeight="1">
      <c r="B146" s="7"/>
      <c r="C146" s="7" t="s">
        <v>108</v>
      </c>
      <c r="D146" s="7"/>
      <c r="E146" s="7"/>
      <c r="F146" s="7"/>
      <c r="G146" s="64" t="s">
        <v>167</v>
      </c>
      <c r="H146" s="64"/>
      <c r="I146" s="64"/>
      <c r="J146" s="64"/>
      <c r="K146" s="64"/>
      <c r="L146" s="64"/>
      <c r="M146" s="64"/>
      <c r="N146" s="64"/>
      <c r="O146" s="15"/>
      <c r="P146" s="4"/>
    </row>
    <row r="147" spans="2:15" s="3" customFormat="1" ht="12.75">
      <c r="B147" s="7"/>
      <c r="C147" s="7"/>
      <c r="D147" s="7"/>
      <c r="E147" s="7"/>
      <c r="F147" s="2"/>
      <c r="G147" s="2"/>
      <c r="H147" s="16"/>
      <c r="I147" s="16"/>
      <c r="J147" s="1"/>
      <c r="K147" s="17"/>
      <c r="L147" s="18"/>
      <c r="M147" s="18"/>
      <c r="N147" s="19"/>
      <c r="O147" s="4"/>
    </row>
    <row r="148" spans="2:15" s="3" customFormat="1" ht="25.5">
      <c r="B148" s="7"/>
      <c r="C148" s="7" t="s">
        <v>168</v>
      </c>
      <c r="D148" s="7"/>
      <c r="E148" s="7"/>
      <c r="F148" s="65"/>
      <c r="G148" s="65"/>
      <c r="H148" s="65"/>
      <c r="I148" s="65"/>
      <c r="J148" s="65"/>
      <c r="K148" s="65"/>
      <c r="L148" s="18"/>
      <c r="M148" s="18"/>
      <c r="N148" s="20"/>
      <c r="O148" s="4"/>
    </row>
    <row r="149" spans="1:15" s="7" customFormat="1" ht="12.75">
      <c r="A149" s="3"/>
      <c r="F149" s="4"/>
      <c r="G149" s="4"/>
      <c r="J149" s="3"/>
      <c r="K149" s="8"/>
      <c r="N149" s="8"/>
      <c r="O149" s="4"/>
    </row>
  </sheetData>
  <sheetProtection/>
  <mergeCells count="85">
    <mergeCell ref="B1:N1"/>
    <mergeCell ref="B2:N2"/>
    <mergeCell ref="B3:N3"/>
    <mergeCell ref="A6:A12"/>
    <mergeCell ref="C6:C12"/>
    <mergeCell ref="D6:D12"/>
    <mergeCell ref="E6:E12"/>
    <mergeCell ref="A14:A21"/>
    <mergeCell ref="C14:C21"/>
    <mergeCell ref="D14:D21"/>
    <mergeCell ref="E14:E21"/>
    <mergeCell ref="A22:A26"/>
    <mergeCell ref="C22:C26"/>
    <mergeCell ref="D22:D26"/>
    <mergeCell ref="E22:E26"/>
    <mergeCell ref="F22:F26"/>
    <mergeCell ref="A27:A36"/>
    <mergeCell ref="C27:C36"/>
    <mergeCell ref="D27:D36"/>
    <mergeCell ref="E27:E36"/>
    <mergeCell ref="F29:F36"/>
    <mergeCell ref="A38:A43"/>
    <mergeCell ref="C38:C43"/>
    <mergeCell ref="D38:D43"/>
    <mergeCell ref="E38:E43"/>
    <mergeCell ref="A44:A46"/>
    <mergeCell ref="B44:B45"/>
    <mergeCell ref="C44:C46"/>
    <mergeCell ref="D44:D46"/>
    <mergeCell ref="E44:E46"/>
    <mergeCell ref="F44:F46"/>
    <mergeCell ref="A47:A48"/>
    <mergeCell ref="C47:C48"/>
    <mergeCell ref="D47:D48"/>
    <mergeCell ref="E47:E48"/>
    <mergeCell ref="F47:F48"/>
    <mergeCell ref="A49:A51"/>
    <mergeCell ref="C49:C51"/>
    <mergeCell ref="D49:D51"/>
    <mergeCell ref="E49:E51"/>
    <mergeCell ref="A53:A58"/>
    <mergeCell ref="C53:C58"/>
    <mergeCell ref="D53:D58"/>
    <mergeCell ref="E53:E58"/>
    <mergeCell ref="A60:A61"/>
    <mergeCell ref="C60:C61"/>
    <mergeCell ref="D60:D61"/>
    <mergeCell ref="E60:E61"/>
    <mergeCell ref="F60:F61"/>
    <mergeCell ref="A68:A69"/>
    <mergeCell ref="C68:C69"/>
    <mergeCell ref="D68:D69"/>
    <mergeCell ref="E68:E69"/>
    <mergeCell ref="F68:F69"/>
    <mergeCell ref="A73:A75"/>
    <mergeCell ref="C73:C75"/>
    <mergeCell ref="D73:D75"/>
    <mergeCell ref="E73:E75"/>
    <mergeCell ref="F73:F75"/>
    <mergeCell ref="A77:A79"/>
    <mergeCell ref="C77:C79"/>
    <mergeCell ref="D77:D79"/>
    <mergeCell ref="E77:E79"/>
    <mergeCell ref="A90:A92"/>
    <mergeCell ref="C90:C92"/>
    <mergeCell ref="D90:D92"/>
    <mergeCell ref="E90:E92"/>
    <mergeCell ref="A95:A110"/>
    <mergeCell ref="C95:C110"/>
    <mergeCell ref="D95:D110"/>
    <mergeCell ref="E95:E110"/>
    <mergeCell ref="F95:F110"/>
    <mergeCell ref="A128:A130"/>
    <mergeCell ref="C128:C130"/>
    <mergeCell ref="D128:D130"/>
    <mergeCell ref="E128:E130"/>
    <mergeCell ref="F128:F130"/>
    <mergeCell ref="G146:L146"/>
    <mergeCell ref="M146:N146"/>
    <mergeCell ref="F148:K148"/>
    <mergeCell ref="A135:A139"/>
    <mergeCell ref="C135:C139"/>
    <mergeCell ref="D135:D139"/>
    <mergeCell ref="E135:E139"/>
    <mergeCell ref="F135:F139"/>
  </mergeCells>
  <printOptions horizontalCentered="1"/>
  <pageMargins left="0" right="0" top="0.3937007874015748" bottom="0" header="0.4330708661417323" footer="0.31496062992125984"/>
  <pageSetup fitToHeight="5" fitToWidth="1" horizontalDpi="600" verticalDpi="600" orientation="portrait" paperSize="9" scale="70" r:id="rId1"/>
  <rowBreaks count="3" manualBreakCount="3">
    <brk id="59" max="13" man="1"/>
    <brk id="88" max="13" man="1"/>
    <brk id="1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2022-01-12T13:04:51Z</cp:lastPrinted>
  <dcterms:created xsi:type="dcterms:W3CDTF">2010-01-25T13:09:52Z</dcterms:created>
  <dcterms:modified xsi:type="dcterms:W3CDTF">2022-01-12T13:39:44Z</dcterms:modified>
  <cp:category/>
  <cp:version/>
  <cp:contentType/>
  <cp:contentStatus/>
</cp:coreProperties>
</file>