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'2022'!$A$1:$J$146</definedName>
  </definedNames>
  <calcPr fullCalcOnLoad="1"/>
</workbook>
</file>

<file path=xl/sharedStrings.xml><?xml version="1.0" encoding="utf-8"?>
<sst xmlns="http://schemas.openxmlformats.org/spreadsheetml/2006/main" count="159" uniqueCount="151">
  <si>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</si>
  <si>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</si>
  <si>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</si>
  <si>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</si>
  <si>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</si>
  <si>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</si>
  <si>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</si>
  <si>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</si>
  <si>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</si>
  <si>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</si>
  <si>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</si>
  <si>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</si>
  <si>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</si>
  <si>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</si>
  <si>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</si>
  <si>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</si>
  <si>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</si>
  <si>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</si>
  <si>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</si>
  <si>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</si>
  <si>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</si>
  <si>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</si>
  <si>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</si>
  <si>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</si>
  <si>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</si>
  <si>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</si>
  <si>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</si>
  <si>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</si>
  <si>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</si>
  <si>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</si>
  <si>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</si>
  <si>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</si>
  <si>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</si>
  <si>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</si>
  <si>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</si>
  <si>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</si>
  <si>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</si>
  <si>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 xml:space="preserve">Інформація 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</si>
  <si>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</si>
  <si>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</si>
  <si>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</si>
  <si>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</si>
  <si>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</si>
  <si>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</si>
  <si>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</si>
  <si>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</si>
  <si>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</si>
  <si>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</si>
  <si>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</si>
  <si>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</si>
  <si>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</si>
  <si>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</si>
  <si>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</si>
  <si>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</si>
  <si>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</si>
  <si>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</si>
  <si>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</si>
  <si>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</si>
  <si>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</si>
  <si>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</si>
  <si>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</si>
  <si>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</si>
  <si>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</si>
  <si>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</si>
  <si>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</si>
  <si>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</si>
  <si>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</si>
  <si>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</si>
  <si>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</si>
  <si>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</si>
  <si>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</si>
  <si>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</si>
  <si>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</si>
  <si>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</si>
  <si>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</si>
  <si>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</si>
  <si>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</si>
  <si>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</si>
  <si>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</si>
  <si>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</si>
  <si>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</si>
  <si>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</si>
  <si>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</si>
  <si>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</si>
  <si>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</si>
  <si>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</si>
  <si>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</si>
  <si>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</si>
  <si>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</si>
  <si>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</si>
  <si>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</si>
  <si>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</si>
  <si>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</si>
  <si>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</si>
  <si>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</si>
  <si>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</si>
  <si>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</si>
  <si>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</si>
  <si>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</si>
  <si>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</si>
  <si>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</si>
  <si>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</si>
  <si>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</si>
  <si>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</si>
  <si>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</si>
  <si>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</si>
  <si>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</si>
  <si>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</si>
  <si>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</si>
  <si>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</si>
  <si>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</si>
  <si>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</si>
  <si>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</si>
  <si>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</si>
  <si>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</si>
  <si>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</si>
  <si>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</si>
  <si>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</si>
  <si>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</si>
  <si>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</si>
  <si>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</si>
  <si>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</si>
  <si>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</si>
  <si>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</si>
  <si>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</si>
  <si>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</si>
  <si>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</si>
  <si>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</si>
  <si>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</si>
  <si>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</si>
  <si>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</si>
  <si>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</si>
  <si>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</si>
  <si>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</si>
  <si>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</si>
  <si>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</si>
  <si>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</si>
  <si>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</si>
  <si>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</si>
  <si>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</si>
  <si>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</si>
  <si>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І квартал 2022 рік</t>
  </si>
  <si>
    <t xml:space="preserve">План на 01.04.2022    </t>
  </si>
  <si>
    <t>Касові видатки на 01.04.2022</t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</si>
  <si>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</si>
  <si>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</si>
  <si>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</si>
  <si>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</si>
  <si>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</si>
  <si>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</si>
  <si>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t xml:space="preserve">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</si>
</sst>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0"/>
  <sheetViews>
    <sheetView tabSelected="1" view="pageBreakPreview" zoomScale="66" zoomScaleNormal="107" zoomScaleSheetLayoutView="66" zoomScalePageLayoutView="0" workbookViewId="0" topLeftCell="A1">
      <pane xSplit="1" ySplit="5" topLeftCell="B1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5" sqref="E145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141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38</v>
      </c>
      <c r="C3" s="132" t="s">
        <v>33</v>
      </c>
      <c r="D3" s="134" t="s">
        <v>142</v>
      </c>
      <c r="E3" s="136" t="s">
        <v>143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77052937</v>
      </c>
      <c r="D6" s="36">
        <f>D7+D16</f>
        <v>25774676</v>
      </c>
      <c r="E6" s="36">
        <f>E7+E16</f>
        <v>16787036.249999996</v>
      </c>
      <c r="F6" s="37">
        <f aca="true" t="shared" si="0" ref="F6:F72">E6-D6</f>
        <v>-8987639.750000004</v>
      </c>
      <c r="G6" s="38">
        <f aca="true" t="shared" si="1" ref="G6:G72">E6/D6</f>
        <v>0.6512996031453507</v>
      </c>
      <c r="H6" s="39" t="e">
        <f>E6-#REF!</f>
        <v>#REF!</v>
      </c>
      <c r="I6" s="40">
        <f aca="true" t="shared" si="2" ref="I6:I72">E6-C6</f>
        <v>-60265900.75</v>
      </c>
      <c r="J6" s="41">
        <f aca="true" t="shared" si="3" ref="J6:J72">E6/C6</f>
        <v>0.21786367792833122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74305237</v>
      </c>
      <c r="D7" s="43">
        <f>D8+D15+D11+D9+D12+D13+D10+D14</f>
        <v>24761726</v>
      </c>
      <c r="E7" s="43">
        <f>E8+E15+E11+E9+E12+E13+E10+E14</f>
        <v>16614164.829999996</v>
      </c>
      <c r="F7" s="43">
        <f t="shared" si="0"/>
        <v>-8147561.170000004</v>
      </c>
      <c r="G7" s="44">
        <f t="shared" si="1"/>
        <v>0.6709615004220625</v>
      </c>
      <c r="H7" s="45" t="e">
        <f>E7-#REF!</f>
        <v>#REF!</v>
      </c>
      <c r="I7" s="46">
        <f t="shared" si="2"/>
        <v>-57691072.17</v>
      </c>
      <c r="J7" s="47">
        <f t="shared" si="3"/>
        <v>0.22359345721486626</v>
      </c>
    </row>
    <row r="8" spans="1:10" s="17" customFormat="1" ht="23.25" customHeight="1">
      <c r="A8" s="48" t="s">
        <v>39</v>
      </c>
      <c r="B8" s="49">
        <v>32442025</v>
      </c>
      <c r="C8" s="50">
        <v>32491025</v>
      </c>
      <c r="D8" s="51">
        <v>10736200</v>
      </c>
      <c r="E8" s="52">
        <v>7425716.89</v>
      </c>
      <c r="F8" s="53">
        <f t="shared" si="0"/>
        <v>-3310483.1100000003</v>
      </c>
      <c r="G8" s="54">
        <f t="shared" si="1"/>
        <v>0.691652250330657</v>
      </c>
      <c r="H8" s="55" t="e">
        <f>E8-#REF!</f>
        <v>#REF!</v>
      </c>
      <c r="I8" s="56">
        <f t="shared" si="2"/>
        <v>-25065308.11</v>
      </c>
      <c r="J8" s="57">
        <f t="shared" si="3"/>
        <v>0.22854671066856153</v>
      </c>
    </row>
    <row r="9" spans="1:10" s="17" customFormat="1" ht="23.25" customHeight="1">
      <c r="A9" s="48" t="s">
        <v>40</v>
      </c>
      <c r="B9" s="49">
        <v>2406850</v>
      </c>
      <c r="C9" s="50">
        <v>2406850</v>
      </c>
      <c r="D9" s="58">
        <v>741780</v>
      </c>
      <c r="E9" s="59">
        <v>454225.74</v>
      </c>
      <c r="F9" s="53">
        <f t="shared" si="0"/>
        <v>-287554.26</v>
      </c>
      <c r="G9" s="54">
        <f t="shared" si="1"/>
        <v>0.6123456280837984</v>
      </c>
      <c r="H9" s="55" t="e">
        <f>E9-#REF!</f>
        <v>#REF!</v>
      </c>
      <c r="I9" s="56">
        <f t="shared" si="2"/>
        <v>-1952624.26</v>
      </c>
      <c r="J9" s="57">
        <f t="shared" si="3"/>
        <v>0.18872208072792238</v>
      </c>
    </row>
    <row r="10" spans="1:10" s="17" customFormat="1" ht="23.25" customHeight="1">
      <c r="A10" s="48" t="s">
        <v>41</v>
      </c>
      <c r="B10" s="49">
        <v>17890000</v>
      </c>
      <c r="C10" s="50">
        <v>17890000</v>
      </c>
      <c r="D10" s="60">
        <v>6849160</v>
      </c>
      <c r="E10" s="61">
        <v>4386027.73</v>
      </c>
      <c r="F10" s="53">
        <f t="shared" si="0"/>
        <v>-2463132.2699999996</v>
      </c>
      <c r="G10" s="54">
        <f t="shared" si="1"/>
        <v>0.6403745466597365</v>
      </c>
      <c r="H10" s="55" t="e">
        <f>E10-#REF!</f>
        <v>#REF!</v>
      </c>
      <c r="I10" s="56">
        <f t="shared" si="2"/>
        <v>-13503972.27</v>
      </c>
      <c r="J10" s="57">
        <f t="shared" si="3"/>
        <v>0.24516644661822248</v>
      </c>
    </row>
    <row r="11" spans="1:10" s="17" customFormat="1" ht="23.25" customHeight="1">
      <c r="A11" s="48" t="s">
        <v>42</v>
      </c>
      <c r="B11" s="49">
        <v>2255300</v>
      </c>
      <c r="C11" s="50">
        <v>2255300</v>
      </c>
      <c r="D11" s="62">
        <v>583800</v>
      </c>
      <c r="E11" s="63">
        <v>425996.02</v>
      </c>
      <c r="F11" s="53">
        <f t="shared" si="0"/>
        <v>-157803.97999999998</v>
      </c>
      <c r="G11" s="54">
        <f t="shared" si="1"/>
        <v>0.7296951353203152</v>
      </c>
      <c r="H11" s="55" t="e">
        <f>E11-#REF!</f>
        <v>#REF!</v>
      </c>
      <c r="I11" s="56">
        <f t="shared" si="2"/>
        <v>-1829303.98</v>
      </c>
      <c r="J11" s="57">
        <f t="shared" si="3"/>
        <v>0.18888663149026738</v>
      </c>
    </row>
    <row r="12" spans="1:10" s="17" customFormat="1" ht="35.25" customHeight="1">
      <c r="A12" s="48" t="s">
        <v>43</v>
      </c>
      <c r="B12" s="49">
        <v>1480700</v>
      </c>
      <c r="C12" s="50">
        <v>1480700</v>
      </c>
      <c r="D12" s="64">
        <v>467100</v>
      </c>
      <c r="E12" s="65">
        <v>316355.04</v>
      </c>
      <c r="F12" s="53">
        <f t="shared" si="0"/>
        <v>-150744.96000000002</v>
      </c>
      <c r="G12" s="54">
        <f t="shared" si="1"/>
        <v>0.6772747591522158</v>
      </c>
      <c r="H12" s="55" t="e">
        <f>E12-#REF!</f>
        <v>#REF!</v>
      </c>
      <c r="I12" s="56">
        <f t="shared" si="2"/>
        <v>-1164344.96</v>
      </c>
      <c r="J12" s="57">
        <f t="shared" si="3"/>
        <v>0.2136523536165327</v>
      </c>
    </row>
    <row r="13" spans="1:10" s="17" customFormat="1" ht="23.25" customHeight="1">
      <c r="A13" s="48" t="s">
        <v>44</v>
      </c>
      <c r="B13" s="49">
        <v>6646480</v>
      </c>
      <c r="C13" s="50">
        <v>6686480</v>
      </c>
      <c r="D13" s="66">
        <v>2201114</v>
      </c>
      <c r="E13" s="67">
        <v>1456275.21</v>
      </c>
      <c r="F13" s="53">
        <f t="shared" si="0"/>
        <v>-744838.79</v>
      </c>
      <c r="G13" s="54">
        <f t="shared" si="1"/>
        <v>0.6616082629068735</v>
      </c>
      <c r="H13" s="55" t="e">
        <f>E13-#REF!</f>
        <v>#REF!</v>
      </c>
      <c r="I13" s="56">
        <f t="shared" si="2"/>
        <v>-5230204.79</v>
      </c>
      <c r="J13" s="57">
        <f t="shared" si="3"/>
        <v>0.21779399773872052</v>
      </c>
    </row>
    <row r="14" spans="1:10" s="17" customFormat="1" ht="36" customHeight="1">
      <c r="A14" s="48" t="s">
        <v>45</v>
      </c>
      <c r="B14" s="49">
        <v>4310000</v>
      </c>
      <c r="C14" s="50">
        <v>4310000</v>
      </c>
      <c r="D14" s="66">
        <v>1243234</v>
      </c>
      <c r="E14" s="67">
        <v>722249.37</v>
      </c>
      <c r="F14" s="53">
        <f t="shared" si="0"/>
        <v>-520984.63</v>
      </c>
      <c r="G14" s="54">
        <f t="shared" si="1"/>
        <v>0.5809440298447436</v>
      </c>
      <c r="H14" s="55" t="e">
        <f>E14-#REF!</f>
        <v>#REF!</v>
      </c>
      <c r="I14" s="56">
        <f t="shared" si="2"/>
        <v>-3587750.63</v>
      </c>
      <c r="J14" s="57">
        <f t="shared" si="3"/>
        <v>0.16757525986078886</v>
      </c>
    </row>
    <row r="15" spans="1:10" s="17" customFormat="1" ht="23.25" customHeight="1">
      <c r="A15" s="48" t="s">
        <v>46</v>
      </c>
      <c r="B15" s="49">
        <v>6784882</v>
      </c>
      <c r="C15" s="50">
        <v>6784882</v>
      </c>
      <c r="D15" s="68">
        <v>1939338</v>
      </c>
      <c r="E15" s="69">
        <v>1427318.83</v>
      </c>
      <c r="F15" s="53">
        <f t="shared" si="0"/>
        <v>-512019.1699999999</v>
      </c>
      <c r="G15" s="54">
        <f t="shared" si="1"/>
        <v>0.7359825002139906</v>
      </c>
      <c r="H15" s="55" t="e">
        <f>E15-#REF!</f>
        <v>#REF!</v>
      </c>
      <c r="I15" s="56">
        <f t="shared" si="2"/>
        <v>-5357563.17</v>
      </c>
      <c r="J15" s="57">
        <f t="shared" si="3"/>
        <v>0.21036752444626156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2747700</v>
      </c>
      <c r="D16" s="43">
        <f>D17+D19+D20+D21+D23+D18+D22</f>
        <v>1012950</v>
      </c>
      <c r="E16" s="43">
        <f>E17+E19+E20+E21+E23+E18+E22</f>
        <v>172871.42</v>
      </c>
      <c r="F16" s="43">
        <f t="shared" si="0"/>
        <v>-840078.58</v>
      </c>
      <c r="G16" s="44">
        <f t="shared" si="1"/>
        <v>0.17066135544696184</v>
      </c>
      <c r="H16" s="45"/>
      <c r="I16" s="46">
        <f t="shared" si="2"/>
        <v>-2574828.58</v>
      </c>
      <c r="J16" s="47">
        <f t="shared" si="3"/>
        <v>0.06291495432543583</v>
      </c>
    </row>
    <row r="17" spans="1:10" s="17" customFormat="1" ht="59.25" customHeight="1">
      <c r="A17" s="48" t="s">
        <v>47</v>
      </c>
      <c r="B17" s="49">
        <v>2235800</v>
      </c>
      <c r="C17" s="50">
        <v>2385700</v>
      </c>
      <c r="D17" s="51">
        <v>919300</v>
      </c>
      <c r="E17" s="52">
        <v>140656.78</v>
      </c>
      <c r="F17" s="53">
        <f t="shared" si="0"/>
        <v>-778643.22</v>
      </c>
      <c r="G17" s="54">
        <f t="shared" si="1"/>
        <v>0.15300422060263244</v>
      </c>
      <c r="H17" s="55"/>
      <c r="I17" s="56">
        <f t="shared" si="2"/>
        <v>-2245043.22</v>
      </c>
      <c r="J17" s="57">
        <f t="shared" si="3"/>
        <v>0.05895828478014838</v>
      </c>
    </row>
    <row r="18" spans="1:10" s="17" customFormat="1" ht="59.25" customHeight="1">
      <c r="A18" s="70" t="s">
        <v>48</v>
      </c>
      <c r="B18" s="49">
        <v>11000</v>
      </c>
      <c r="C18" s="50">
        <v>11000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138</v>
      </c>
      <c r="B19" s="49">
        <v>30000</v>
      </c>
      <c r="C19" s="50">
        <v>30000</v>
      </c>
      <c r="D19" s="60">
        <v>11000</v>
      </c>
      <c r="E19" s="61">
        <v>0</v>
      </c>
      <c r="F19" s="53">
        <f t="shared" si="0"/>
        <v>-11000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139</v>
      </c>
      <c r="B20" s="49">
        <v>4000</v>
      </c>
      <c r="C20" s="50">
        <v>4000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-4000</v>
      </c>
      <c r="J20" s="57">
        <f t="shared" si="3"/>
        <v>0</v>
      </c>
    </row>
    <row r="21" spans="1:10" s="17" customFormat="1" ht="81" customHeight="1">
      <c r="A21" s="70" t="s">
        <v>49</v>
      </c>
      <c r="B21" s="49">
        <v>15000</v>
      </c>
      <c r="C21" s="50">
        <v>15000</v>
      </c>
      <c r="D21" s="66">
        <v>4000</v>
      </c>
      <c r="E21" s="67">
        <v>3023.64</v>
      </c>
      <c r="F21" s="53">
        <f t="shared" si="0"/>
        <v>-976.3600000000001</v>
      </c>
      <c r="G21" s="54">
        <f t="shared" si="1"/>
        <v>0.75591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50</v>
      </c>
      <c r="B22" s="49">
        <v>300000</v>
      </c>
      <c r="C22" s="50">
        <v>300000</v>
      </c>
      <c r="D22" s="66">
        <v>76650</v>
      </c>
      <c r="E22" s="67">
        <v>29191</v>
      </c>
      <c r="F22" s="53">
        <f t="shared" si="0"/>
        <v>-47459</v>
      </c>
      <c r="G22" s="54">
        <f t="shared" si="1"/>
        <v>0.38083496412263534</v>
      </c>
      <c r="H22" s="55"/>
      <c r="I22" s="56">
        <f t="shared" si="2"/>
        <v>-270809</v>
      </c>
      <c r="J22" s="57">
        <f t="shared" si="3"/>
        <v>0.09730333333333334</v>
      </c>
    </row>
    <row r="23" spans="1:10" s="17" customFormat="1" ht="74.25" customHeight="1">
      <c r="A23" s="70" t="s">
        <v>51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SUM(B25:B38)</f>
        <v>276413442</v>
      </c>
      <c r="C24" s="72">
        <f>SUM(C25:C38)</f>
        <v>282685764.87</v>
      </c>
      <c r="D24" s="72">
        <f>SUM(D25:D38)</f>
        <v>92964139.76</v>
      </c>
      <c r="E24" s="72">
        <f>SUM(E25:E38)</f>
        <v>63739654.730000004</v>
      </c>
      <c r="F24" s="37">
        <f t="shared" si="0"/>
        <v>-29224485.03</v>
      </c>
      <c r="G24" s="38">
        <f t="shared" si="1"/>
        <v>0.6856370090074827</v>
      </c>
      <c r="H24" s="73" t="e">
        <f>H25+H26+#REF!+H29+H33+H37+#REF!+#REF!+#REF!</f>
        <v>#REF!</v>
      </c>
      <c r="I24" s="40">
        <f t="shared" si="2"/>
        <v>-218946110.14</v>
      </c>
      <c r="J24" s="41">
        <f t="shared" si="3"/>
        <v>0.2254788272034577</v>
      </c>
    </row>
    <row r="25" spans="1:10" s="17" customFormat="1" ht="37.5" customHeight="1">
      <c r="A25" s="48" t="s">
        <v>52</v>
      </c>
      <c r="B25" s="49">
        <v>53569722</v>
      </c>
      <c r="C25" s="49">
        <v>54176722</v>
      </c>
      <c r="D25" s="74">
        <v>21726000</v>
      </c>
      <c r="E25" s="75">
        <v>14806449.43</v>
      </c>
      <c r="F25" s="53">
        <f t="shared" si="0"/>
        <v>-6919550.57</v>
      </c>
      <c r="G25" s="54">
        <f t="shared" si="1"/>
        <v>0.6815083047960968</v>
      </c>
      <c r="H25" s="76"/>
      <c r="I25" s="56">
        <f t="shared" si="2"/>
        <v>-39370272.57</v>
      </c>
      <c r="J25" s="57">
        <f t="shared" si="3"/>
        <v>0.27329910122653783</v>
      </c>
    </row>
    <row r="26" spans="1:10" s="17" customFormat="1" ht="54.75" customHeight="1">
      <c r="A26" s="48" t="s">
        <v>53</v>
      </c>
      <c r="B26" s="49">
        <v>60398500</v>
      </c>
      <c r="C26" s="77">
        <v>63258000</v>
      </c>
      <c r="D26" s="77">
        <v>28644700</v>
      </c>
      <c r="E26" s="78">
        <v>15523258.28</v>
      </c>
      <c r="F26" s="53">
        <f t="shared" si="0"/>
        <v>-13121441.72</v>
      </c>
      <c r="G26" s="54">
        <f t="shared" si="1"/>
        <v>0.5419242749967708</v>
      </c>
      <c r="H26" s="76"/>
      <c r="I26" s="56">
        <f t="shared" si="2"/>
        <v>-47734741.72</v>
      </c>
      <c r="J26" s="57">
        <f t="shared" si="3"/>
        <v>0.2453959701539726</v>
      </c>
    </row>
    <row r="27" spans="1:10" s="17" customFormat="1" ht="54.75" customHeight="1">
      <c r="A27" s="70" t="s">
        <v>54</v>
      </c>
      <c r="B27" s="49">
        <v>130526500</v>
      </c>
      <c r="C27" s="77">
        <v>130526500</v>
      </c>
      <c r="D27" s="77">
        <v>30151500</v>
      </c>
      <c r="E27" s="78">
        <v>24815571.39</v>
      </c>
      <c r="F27" s="53">
        <f t="shared" si="0"/>
        <v>-5335928.609999999</v>
      </c>
      <c r="G27" s="54">
        <f t="shared" si="1"/>
        <v>0.8230294144569922</v>
      </c>
      <c r="H27" s="76"/>
      <c r="I27" s="56">
        <f t="shared" si="2"/>
        <v>-105710928.61</v>
      </c>
      <c r="J27" s="57">
        <f t="shared" si="3"/>
        <v>0.1901190286263709</v>
      </c>
    </row>
    <row r="28" spans="1:10" s="17" customFormat="1" ht="54.75" customHeight="1">
      <c r="A28" s="70" t="s">
        <v>144</v>
      </c>
      <c r="B28" s="49">
        <v>0</v>
      </c>
      <c r="C28" s="77">
        <v>692099.76</v>
      </c>
      <c r="D28" s="77">
        <v>692099.76</v>
      </c>
      <c r="E28" s="78">
        <v>0</v>
      </c>
      <c r="F28" s="53">
        <f t="shared" si="0"/>
        <v>-692099.76</v>
      </c>
      <c r="G28" s="54">
        <f t="shared" si="1"/>
        <v>0</v>
      </c>
      <c r="H28" s="76"/>
      <c r="I28" s="56">
        <f t="shared" si="2"/>
        <v>-692099.76</v>
      </c>
      <c r="J28" s="57">
        <f t="shared" si="3"/>
        <v>0</v>
      </c>
    </row>
    <row r="29" spans="1:10" s="17" customFormat="1" ht="90.75" customHeight="1">
      <c r="A29" s="48" t="s">
        <v>55</v>
      </c>
      <c r="B29" s="49">
        <v>5426800</v>
      </c>
      <c r="C29" s="49">
        <v>7089800</v>
      </c>
      <c r="D29" s="79">
        <v>2917200</v>
      </c>
      <c r="E29" s="80">
        <v>2085368.96</v>
      </c>
      <c r="F29" s="53">
        <f t="shared" si="0"/>
        <v>-831831.04</v>
      </c>
      <c r="G29" s="54">
        <f t="shared" si="1"/>
        <v>0.7148529274646922</v>
      </c>
      <c r="H29" s="76"/>
      <c r="I29" s="56">
        <f t="shared" si="2"/>
        <v>-5004431.04</v>
      </c>
      <c r="J29" s="57">
        <f t="shared" si="3"/>
        <v>0.2941365003244097</v>
      </c>
    </row>
    <row r="30" spans="1:10" s="17" customFormat="1" ht="54">
      <c r="A30" s="48" t="s">
        <v>140</v>
      </c>
      <c r="B30" s="49">
        <v>18235600</v>
      </c>
      <c r="C30" s="49">
        <v>18235600</v>
      </c>
      <c r="D30" s="49">
        <v>5883200</v>
      </c>
      <c r="E30" s="49">
        <v>4624048.06</v>
      </c>
      <c r="F30" s="53">
        <f t="shared" si="0"/>
        <v>-1259151.9400000004</v>
      </c>
      <c r="G30" s="54">
        <f t="shared" si="1"/>
        <v>0.7859749898014685</v>
      </c>
      <c r="H30" s="81"/>
      <c r="I30" s="56">
        <f t="shared" si="2"/>
        <v>-13611551.940000001</v>
      </c>
      <c r="J30" s="57">
        <f t="shared" si="3"/>
        <v>0.25357257562131214</v>
      </c>
    </row>
    <row r="31" spans="1:10" s="17" customFormat="1" ht="53.25" customHeight="1">
      <c r="A31" s="48" t="s">
        <v>56</v>
      </c>
      <c r="B31" s="49">
        <v>4381700</v>
      </c>
      <c r="C31" s="49">
        <v>4381700</v>
      </c>
      <c r="D31" s="49">
        <v>1665840</v>
      </c>
      <c r="E31" s="49">
        <v>1130795.07</v>
      </c>
      <c r="F31" s="53">
        <f t="shared" si="0"/>
        <v>-535044.9299999999</v>
      </c>
      <c r="G31" s="54">
        <f t="shared" si="1"/>
        <v>0.6788137336118715</v>
      </c>
      <c r="H31" s="81"/>
      <c r="I31" s="56">
        <f t="shared" si="2"/>
        <v>-3250904.9299999997</v>
      </c>
      <c r="J31" s="57">
        <f t="shared" si="3"/>
        <v>0.25807222539197117</v>
      </c>
    </row>
    <row r="32" spans="1:10" s="17" customFormat="1" ht="36.75" customHeight="1">
      <c r="A32" s="70" t="s">
        <v>57</v>
      </c>
      <c r="B32" s="49">
        <v>84010</v>
      </c>
      <c r="C32" s="49">
        <v>84010</v>
      </c>
      <c r="D32" s="49">
        <v>34960</v>
      </c>
      <c r="E32" s="49">
        <v>5430</v>
      </c>
      <c r="F32" s="53">
        <f t="shared" si="0"/>
        <v>-29530</v>
      </c>
      <c r="G32" s="54">
        <f t="shared" si="1"/>
        <v>0.15532036613272313</v>
      </c>
      <c r="H32" s="81"/>
      <c r="I32" s="56">
        <f t="shared" si="2"/>
        <v>-78580</v>
      </c>
      <c r="J32" s="57">
        <f t="shared" si="3"/>
        <v>0.06463516248065707</v>
      </c>
    </row>
    <row r="33" spans="1:10" s="17" customFormat="1" ht="69" customHeight="1">
      <c r="A33" s="48" t="s">
        <v>58</v>
      </c>
      <c r="B33" s="49">
        <v>299050</v>
      </c>
      <c r="C33" s="49">
        <v>307050</v>
      </c>
      <c r="D33" s="82">
        <v>131020</v>
      </c>
      <c r="E33" s="83">
        <v>43904.52</v>
      </c>
      <c r="F33" s="53">
        <f t="shared" si="0"/>
        <v>-87115.48000000001</v>
      </c>
      <c r="G33" s="54">
        <f t="shared" si="1"/>
        <v>0.33509784765684625</v>
      </c>
      <c r="H33" s="76"/>
      <c r="I33" s="56">
        <f t="shared" si="2"/>
        <v>-263145.48</v>
      </c>
      <c r="J33" s="57">
        <f t="shared" si="3"/>
        <v>0.14298817782120174</v>
      </c>
    </row>
    <row r="34" spans="1:10" s="17" customFormat="1" ht="85.5" customHeight="1">
      <c r="A34" s="70" t="s">
        <v>59</v>
      </c>
      <c r="B34" s="49">
        <v>1952020</v>
      </c>
      <c r="C34" s="49">
        <v>1952020</v>
      </c>
      <c r="D34" s="82">
        <v>450900</v>
      </c>
      <c r="E34" s="83">
        <v>286167.01</v>
      </c>
      <c r="F34" s="53">
        <f t="shared" si="0"/>
        <v>-164732.99</v>
      </c>
      <c r="G34" s="54">
        <f t="shared" si="1"/>
        <v>0.6346573741406077</v>
      </c>
      <c r="H34" s="76"/>
      <c r="I34" s="56">
        <f t="shared" si="2"/>
        <v>-1665852.99</v>
      </c>
      <c r="J34" s="57">
        <f t="shared" si="3"/>
        <v>0.14660044979047346</v>
      </c>
    </row>
    <row r="35" spans="1:10" s="17" customFormat="1" ht="123" customHeight="1" hidden="1">
      <c r="A35" s="48" t="s">
        <v>60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14" customHeight="1">
      <c r="A36" s="70" t="s">
        <v>145</v>
      </c>
      <c r="B36" s="49">
        <v>0</v>
      </c>
      <c r="C36" s="49">
        <v>236723.11</v>
      </c>
      <c r="D36" s="82">
        <v>0</v>
      </c>
      <c r="E36" s="83">
        <v>0</v>
      </c>
      <c r="F36" s="53">
        <f t="shared" si="0"/>
        <v>0</v>
      </c>
      <c r="G36" s="54" t="e">
        <f t="shared" si="1"/>
        <v>#DIV/0!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61</v>
      </c>
      <c r="B37" s="49">
        <v>1170900</v>
      </c>
      <c r="C37" s="49">
        <v>1376900</v>
      </c>
      <c r="D37" s="84">
        <v>594520</v>
      </c>
      <c r="E37" s="85">
        <v>383759.9</v>
      </c>
      <c r="F37" s="53">
        <f t="shared" si="0"/>
        <v>-210760.09999999998</v>
      </c>
      <c r="G37" s="54">
        <f t="shared" si="1"/>
        <v>0.645495357599408</v>
      </c>
      <c r="H37" s="76"/>
      <c r="I37" s="56">
        <f t="shared" si="2"/>
        <v>-993140.1</v>
      </c>
      <c r="J37" s="57">
        <f t="shared" si="3"/>
        <v>0.2787129784298061</v>
      </c>
    </row>
    <row r="38" spans="1:10" s="17" customFormat="1" ht="153.75" customHeight="1">
      <c r="A38" s="70" t="s">
        <v>62</v>
      </c>
      <c r="B38" s="49">
        <v>368640</v>
      </c>
      <c r="C38" s="49">
        <v>368640</v>
      </c>
      <c r="D38" s="84">
        <v>72200</v>
      </c>
      <c r="E38" s="85">
        <v>34902.11</v>
      </c>
      <c r="F38" s="53">
        <f t="shared" si="0"/>
        <v>-37297.89</v>
      </c>
      <c r="G38" s="54">
        <f t="shared" si="1"/>
        <v>0.48340872576177285</v>
      </c>
      <c r="H38" s="76"/>
      <c r="I38" s="56">
        <f t="shared" si="2"/>
        <v>-333737.89</v>
      </c>
      <c r="J38" s="57">
        <f t="shared" si="3"/>
        <v>0.09467803276909723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25797731</v>
      </c>
      <c r="D39" s="37">
        <f>SUM(D40:D47)</f>
        <v>11159461</v>
      </c>
      <c r="E39" s="37">
        <f>SUM(E40:E47)</f>
        <v>4982086.880000001</v>
      </c>
      <c r="F39" s="37">
        <f t="shared" si="0"/>
        <v>-6177374.119999999</v>
      </c>
      <c r="G39" s="38">
        <f t="shared" si="1"/>
        <v>0.446445117734629</v>
      </c>
      <c r="H39" s="86" t="e">
        <f>E39-#REF!</f>
        <v>#REF!</v>
      </c>
      <c r="I39" s="40">
        <f t="shared" si="2"/>
        <v>-20815644.119999997</v>
      </c>
      <c r="J39" s="41">
        <f t="shared" si="3"/>
        <v>0.1931211268153777</v>
      </c>
    </row>
    <row r="40" spans="1:10" s="17" customFormat="1" ht="54" customHeight="1">
      <c r="A40" s="48" t="s">
        <v>63</v>
      </c>
      <c r="B40" s="49">
        <v>12698135</v>
      </c>
      <c r="C40" s="49">
        <v>13208135</v>
      </c>
      <c r="D40" s="87">
        <v>5854766</v>
      </c>
      <c r="E40" s="88">
        <v>2624403.49</v>
      </c>
      <c r="F40" s="53">
        <f t="shared" si="0"/>
        <v>-3230362.51</v>
      </c>
      <c r="G40" s="54">
        <f t="shared" si="1"/>
        <v>0.44825079089411946</v>
      </c>
      <c r="H40" s="81" t="e">
        <f>E40-#REF!</f>
        <v>#REF!</v>
      </c>
      <c r="I40" s="56">
        <f t="shared" si="2"/>
        <v>-10583731.51</v>
      </c>
      <c r="J40" s="57">
        <f t="shared" si="3"/>
        <v>0.19869599228051502</v>
      </c>
    </row>
    <row r="41" spans="1:10" s="17" customFormat="1" ht="72" customHeight="1">
      <c r="A41" s="70" t="s">
        <v>64</v>
      </c>
      <c r="B41" s="49">
        <v>5301600</v>
      </c>
      <c r="C41" s="49">
        <v>5390600</v>
      </c>
      <c r="D41" s="89">
        <v>2527550</v>
      </c>
      <c r="E41" s="49">
        <v>1318406.74</v>
      </c>
      <c r="F41" s="53">
        <f t="shared" si="0"/>
        <v>-1209143.26</v>
      </c>
      <c r="G41" s="54">
        <f t="shared" si="1"/>
        <v>0.5216145041641115</v>
      </c>
      <c r="H41" s="81" t="e">
        <f>E41-#REF!</f>
        <v>#REF!</v>
      </c>
      <c r="I41" s="56">
        <f t="shared" si="2"/>
        <v>-4072193.26</v>
      </c>
      <c r="J41" s="57">
        <f t="shared" si="3"/>
        <v>0.2445751382035395</v>
      </c>
    </row>
    <row r="42" spans="1:10" s="17" customFormat="1" ht="42.75" customHeight="1">
      <c r="A42" s="48" t="s">
        <v>65</v>
      </c>
      <c r="B42" s="49">
        <v>3107696</v>
      </c>
      <c r="C42" s="49">
        <v>3107696</v>
      </c>
      <c r="D42" s="90">
        <v>1115745</v>
      </c>
      <c r="E42" s="91">
        <v>247820.61</v>
      </c>
      <c r="F42" s="53">
        <f t="shared" si="0"/>
        <v>-867924.39</v>
      </c>
      <c r="G42" s="54">
        <f t="shared" si="1"/>
        <v>0.2221122299450143</v>
      </c>
      <c r="H42" s="81"/>
      <c r="I42" s="56">
        <f t="shared" si="2"/>
        <v>-2859875.39</v>
      </c>
      <c r="J42" s="57">
        <f t="shared" si="3"/>
        <v>0.07974416094753155</v>
      </c>
    </row>
    <row r="43" spans="1:10" s="17" customFormat="1" ht="90.75" customHeight="1">
      <c r="A43" s="48" t="s">
        <v>66</v>
      </c>
      <c r="B43" s="49">
        <v>3552400</v>
      </c>
      <c r="C43" s="49">
        <v>3552400</v>
      </c>
      <c r="D43" s="92">
        <v>1360000</v>
      </c>
      <c r="E43" s="93">
        <v>791456.04</v>
      </c>
      <c r="F43" s="53">
        <f t="shared" si="0"/>
        <v>-568543.96</v>
      </c>
      <c r="G43" s="54">
        <f t="shared" si="1"/>
        <v>0.5819529705882354</v>
      </c>
      <c r="H43" s="81"/>
      <c r="I43" s="56">
        <f t="shared" si="2"/>
        <v>-2760943.96</v>
      </c>
      <c r="J43" s="57">
        <f t="shared" si="3"/>
        <v>0.22279474158315507</v>
      </c>
    </row>
    <row r="44" spans="1:10" s="17" customFormat="1" ht="62.25" customHeight="1">
      <c r="A44" s="48" t="s">
        <v>67</v>
      </c>
      <c r="B44" s="49">
        <v>53500</v>
      </c>
      <c r="C44" s="49">
        <v>53500</v>
      </c>
      <c r="D44" s="90">
        <v>0</v>
      </c>
      <c r="E44" s="91">
        <v>0</v>
      </c>
      <c r="F44" s="53">
        <f t="shared" si="0"/>
        <v>0</v>
      </c>
      <c r="G44" s="54" t="e">
        <f t="shared" si="1"/>
        <v>#DIV/0!</v>
      </c>
      <c r="H44" s="81"/>
      <c r="I44" s="56">
        <f t="shared" si="2"/>
        <v>-53500</v>
      </c>
      <c r="J44" s="57">
        <f t="shared" si="3"/>
        <v>0</v>
      </c>
    </row>
    <row r="45" spans="1:10" s="17" customFormat="1" ht="69" customHeight="1">
      <c r="A45" s="48" t="s">
        <v>68</v>
      </c>
      <c r="B45" s="49">
        <v>214000</v>
      </c>
      <c r="C45" s="49">
        <v>214000</v>
      </c>
      <c r="D45" s="90">
        <v>214000</v>
      </c>
      <c r="E45" s="91">
        <v>0</v>
      </c>
      <c r="F45" s="53">
        <f t="shared" si="0"/>
        <v>-214000</v>
      </c>
      <c r="G45" s="54">
        <f t="shared" si="1"/>
        <v>0</v>
      </c>
      <c r="H45" s="81"/>
      <c r="I45" s="56">
        <f t="shared" si="2"/>
        <v>-214000</v>
      </c>
      <c r="J45" s="57">
        <f t="shared" si="3"/>
        <v>0</v>
      </c>
    </row>
    <row r="46" spans="1:10" s="17" customFormat="1" ht="57.75" customHeight="1">
      <c r="A46" s="48" t="s">
        <v>69</v>
      </c>
      <c r="B46" s="49">
        <v>21400</v>
      </c>
      <c r="C46" s="49">
        <v>21400</v>
      </c>
      <c r="D46" s="90">
        <v>21400</v>
      </c>
      <c r="E46" s="91">
        <v>0</v>
      </c>
      <c r="F46" s="53">
        <f t="shared" si="0"/>
        <v>-21400</v>
      </c>
      <c r="G46" s="54">
        <f t="shared" si="1"/>
        <v>0</v>
      </c>
      <c r="H46" s="81"/>
      <c r="I46" s="56">
        <f t="shared" si="2"/>
        <v>-21400</v>
      </c>
      <c r="J46" s="57">
        <f t="shared" si="3"/>
        <v>0</v>
      </c>
    </row>
    <row r="47" spans="1:10" s="17" customFormat="1" ht="60.75" customHeight="1">
      <c r="A47" s="48" t="s">
        <v>70</v>
      </c>
      <c r="B47" s="49">
        <v>250000</v>
      </c>
      <c r="C47" s="49">
        <v>250000</v>
      </c>
      <c r="D47" s="94">
        <v>66000</v>
      </c>
      <c r="E47" s="95">
        <v>0</v>
      </c>
      <c r="F47" s="53">
        <f t="shared" si="0"/>
        <v>-66000</v>
      </c>
      <c r="G47" s="54">
        <f t="shared" si="1"/>
        <v>0</v>
      </c>
      <c r="H47" s="81"/>
      <c r="I47" s="56">
        <f t="shared" si="2"/>
        <v>-250000</v>
      </c>
      <c r="J47" s="57">
        <f t="shared" si="3"/>
        <v>0</v>
      </c>
    </row>
    <row r="48" spans="1:10" s="30" customFormat="1" ht="33.75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23924800</v>
      </c>
      <c r="D48" s="37">
        <f>D49+D50+D51+D52+D53+D54+D55+D56+D57+D58+D59+D60+D61+D62+D63+D64</f>
        <v>9883810</v>
      </c>
      <c r="E48" s="37">
        <f>E49+E50+E51+E52+E53+E54+E55+E56+E57+E58+E59+E60+E61+E62+E63+E64</f>
        <v>4576693.55</v>
      </c>
      <c r="F48" s="37">
        <f t="shared" si="0"/>
        <v>-5307116.45</v>
      </c>
      <c r="G48" s="38">
        <f t="shared" si="1"/>
        <v>0.4630495274595525</v>
      </c>
      <c r="H48" s="86" t="e">
        <f>E48-#REF!</f>
        <v>#REF!</v>
      </c>
      <c r="I48" s="40">
        <f t="shared" si="2"/>
        <v>-19348106.45</v>
      </c>
      <c r="J48" s="41">
        <f t="shared" si="3"/>
        <v>0.19129495544372366</v>
      </c>
    </row>
    <row r="49" spans="1:10" s="17" customFormat="1" ht="66" customHeight="1">
      <c r="A49" s="70" t="s">
        <v>71</v>
      </c>
      <c r="B49" s="49">
        <v>230000</v>
      </c>
      <c r="C49" s="49">
        <v>230000</v>
      </c>
      <c r="D49" s="49">
        <v>75000</v>
      </c>
      <c r="E49" s="49">
        <v>30567.29</v>
      </c>
      <c r="F49" s="53">
        <f t="shared" si="0"/>
        <v>-44432.71</v>
      </c>
      <c r="G49" s="54">
        <f t="shared" si="1"/>
        <v>0.40756386666666666</v>
      </c>
      <c r="H49" s="81"/>
      <c r="I49" s="56">
        <f t="shared" si="2"/>
        <v>-199432.71</v>
      </c>
      <c r="J49" s="57">
        <f t="shared" si="3"/>
        <v>0.13290126086956522</v>
      </c>
    </row>
    <row r="50" spans="1:10" s="17" customFormat="1" ht="90" customHeight="1">
      <c r="A50" s="70" t="s">
        <v>72</v>
      </c>
      <c r="B50" s="49">
        <v>1000000</v>
      </c>
      <c r="C50" s="49">
        <v>2000000</v>
      </c>
      <c r="D50" s="49">
        <v>960000</v>
      </c>
      <c r="E50" s="49">
        <v>320000</v>
      </c>
      <c r="F50" s="53">
        <f t="shared" si="0"/>
        <v>-640000</v>
      </c>
      <c r="G50" s="54">
        <f t="shared" si="1"/>
        <v>0.3333333333333333</v>
      </c>
      <c r="H50" s="81"/>
      <c r="I50" s="56">
        <f t="shared" si="2"/>
        <v>-1680000</v>
      </c>
      <c r="J50" s="57">
        <f t="shared" si="3"/>
        <v>0.16</v>
      </c>
    </row>
    <row r="51" spans="1:10" s="17" customFormat="1" ht="87.75" customHeight="1">
      <c r="A51" s="70" t="s">
        <v>73</v>
      </c>
      <c r="B51" s="49">
        <v>1500000</v>
      </c>
      <c r="C51" s="49">
        <v>1500000</v>
      </c>
      <c r="D51" s="49">
        <v>1412700</v>
      </c>
      <c r="E51" s="49">
        <v>0</v>
      </c>
      <c r="F51" s="53">
        <f t="shared" si="0"/>
        <v>-1412700</v>
      </c>
      <c r="G51" s="54">
        <f t="shared" si="1"/>
        <v>0</v>
      </c>
      <c r="H51" s="81"/>
      <c r="I51" s="56">
        <f t="shared" si="2"/>
        <v>-1500000</v>
      </c>
      <c r="J51" s="57">
        <f t="shared" si="3"/>
        <v>0</v>
      </c>
    </row>
    <row r="52" spans="1:10" s="17" customFormat="1" ht="83.25" customHeight="1">
      <c r="A52" s="70" t="s">
        <v>74</v>
      </c>
      <c r="B52" s="96">
        <v>90900</v>
      </c>
      <c r="C52" s="96">
        <v>90900</v>
      </c>
      <c r="D52" s="97">
        <v>21000</v>
      </c>
      <c r="E52" s="97">
        <v>11295.49</v>
      </c>
      <c r="F52" s="53">
        <f t="shared" si="0"/>
        <v>-9704.51</v>
      </c>
      <c r="G52" s="54">
        <f t="shared" si="1"/>
        <v>0.5378804761904762</v>
      </c>
      <c r="H52" s="81" t="e">
        <f>E52-#REF!</f>
        <v>#REF!</v>
      </c>
      <c r="I52" s="56">
        <f t="shared" si="2"/>
        <v>-79604.51</v>
      </c>
      <c r="J52" s="57">
        <f t="shared" si="3"/>
        <v>0.12426281628162816</v>
      </c>
    </row>
    <row r="53" spans="1:10" s="17" customFormat="1" ht="121.5" customHeight="1">
      <c r="A53" s="48" t="s">
        <v>75</v>
      </c>
      <c r="B53" s="49">
        <v>11665000</v>
      </c>
      <c r="C53" s="49">
        <v>11665000</v>
      </c>
      <c r="D53" s="89">
        <v>3946151</v>
      </c>
      <c r="E53" s="89">
        <v>2182805.14</v>
      </c>
      <c r="F53" s="53">
        <f t="shared" si="0"/>
        <v>-1763345.8599999999</v>
      </c>
      <c r="G53" s="54">
        <f t="shared" si="1"/>
        <v>0.5531479003210977</v>
      </c>
      <c r="H53" s="81" t="e">
        <f>E53-#REF!</f>
        <v>#REF!</v>
      </c>
      <c r="I53" s="56">
        <f t="shared" si="2"/>
        <v>-9482194.86</v>
      </c>
      <c r="J53" s="57">
        <f t="shared" si="3"/>
        <v>0.1871243154736391</v>
      </c>
    </row>
    <row r="54" spans="1:10" s="18" customFormat="1" ht="63" customHeight="1">
      <c r="A54" s="70" t="s">
        <v>76</v>
      </c>
      <c r="B54" s="49">
        <v>32100</v>
      </c>
      <c r="C54" s="49">
        <v>32100</v>
      </c>
      <c r="D54" s="89">
        <v>0</v>
      </c>
      <c r="E54" s="89">
        <v>0</v>
      </c>
      <c r="F54" s="53">
        <f t="shared" si="0"/>
        <v>0</v>
      </c>
      <c r="G54" s="54" t="e">
        <f t="shared" si="1"/>
        <v>#DIV/0!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77</v>
      </c>
      <c r="B55" s="49">
        <v>4120300</v>
      </c>
      <c r="C55" s="49">
        <v>4120300</v>
      </c>
      <c r="D55" s="89">
        <v>1263700</v>
      </c>
      <c r="E55" s="89">
        <v>751081.87</v>
      </c>
      <c r="F55" s="53">
        <f t="shared" si="0"/>
        <v>-512618.13</v>
      </c>
      <c r="G55" s="54">
        <f t="shared" si="1"/>
        <v>0.5943514046055235</v>
      </c>
      <c r="H55" s="98"/>
      <c r="I55" s="56">
        <f t="shared" si="2"/>
        <v>-3369218.13</v>
      </c>
      <c r="J55" s="57">
        <f t="shared" si="3"/>
        <v>0.1822881513482028</v>
      </c>
    </row>
    <row r="56" spans="1:10" s="18" customFormat="1" ht="79.5" customHeight="1">
      <c r="A56" s="70" t="s">
        <v>78</v>
      </c>
      <c r="B56" s="49">
        <v>16100</v>
      </c>
      <c r="C56" s="49">
        <v>16100</v>
      </c>
      <c r="D56" s="89">
        <v>10000</v>
      </c>
      <c r="E56" s="89">
        <v>0</v>
      </c>
      <c r="F56" s="53">
        <f t="shared" si="0"/>
        <v>-10000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149</v>
      </c>
      <c r="B57" s="49">
        <v>77000</v>
      </c>
      <c r="C57" s="49">
        <v>77000</v>
      </c>
      <c r="D57" s="89">
        <v>23000</v>
      </c>
      <c r="E57" s="89">
        <v>0</v>
      </c>
      <c r="F57" s="53">
        <f t="shared" si="0"/>
        <v>-23000</v>
      </c>
      <c r="G57" s="54">
        <f t="shared" si="1"/>
        <v>0</v>
      </c>
      <c r="H57" s="98"/>
      <c r="I57" s="56">
        <f t="shared" si="2"/>
        <v>-77000</v>
      </c>
      <c r="J57" s="57">
        <f t="shared" si="3"/>
        <v>0</v>
      </c>
    </row>
    <row r="58" spans="1:10" s="18" customFormat="1" ht="88.5" customHeight="1">
      <c r="A58" s="70" t="s">
        <v>79</v>
      </c>
      <c r="B58" s="49">
        <v>74800</v>
      </c>
      <c r="C58" s="49">
        <v>74800</v>
      </c>
      <c r="D58" s="89">
        <v>10000</v>
      </c>
      <c r="E58" s="89">
        <v>2000</v>
      </c>
      <c r="F58" s="53">
        <f t="shared" si="0"/>
        <v>-8000</v>
      </c>
      <c r="G58" s="54">
        <f t="shared" si="1"/>
        <v>0.2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80</v>
      </c>
      <c r="B59" s="49">
        <v>786400</v>
      </c>
      <c r="C59" s="49">
        <v>860400</v>
      </c>
      <c r="D59" s="89">
        <v>437370</v>
      </c>
      <c r="E59" s="89">
        <v>150267.66</v>
      </c>
      <c r="F59" s="53">
        <f t="shared" si="0"/>
        <v>-287102.33999999997</v>
      </c>
      <c r="G59" s="54">
        <f t="shared" si="1"/>
        <v>0.3435710268193978</v>
      </c>
      <c r="H59" s="81"/>
      <c r="I59" s="56">
        <f t="shared" si="2"/>
        <v>-710132.34</v>
      </c>
      <c r="J59" s="57">
        <f t="shared" si="3"/>
        <v>0.17464860529986054</v>
      </c>
    </row>
    <row r="60" spans="1:10" s="17" customFormat="1" ht="168.75" customHeight="1">
      <c r="A60" s="48" t="s">
        <v>81</v>
      </c>
      <c r="B60" s="49">
        <v>270000</v>
      </c>
      <c r="C60" s="49">
        <v>720000</v>
      </c>
      <c r="D60" s="89">
        <v>368805</v>
      </c>
      <c r="E60" s="89">
        <v>253577.18</v>
      </c>
      <c r="F60" s="53">
        <f t="shared" si="0"/>
        <v>-115227.82</v>
      </c>
      <c r="G60" s="54">
        <f t="shared" si="1"/>
        <v>0.6875643768387087</v>
      </c>
      <c r="H60" s="99" t="e">
        <f>E60-#REF!</f>
        <v>#REF!</v>
      </c>
      <c r="I60" s="56">
        <f t="shared" si="2"/>
        <v>-466422.82</v>
      </c>
      <c r="J60" s="57">
        <f t="shared" si="3"/>
        <v>0.35219052777777776</v>
      </c>
    </row>
    <row r="61" spans="1:10" s="17" customFormat="1" ht="57" customHeight="1">
      <c r="A61" s="70" t="s">
        <v>82</v>
      </c>
      <c r="B61" s="49">
        <v>201500</v>
      </c>
      <c r="C61" s="49">
        <v>201500</v>
      </c>
      <c r="D61" s="89">
        <v>101200</v>
      </c>
      <c r="E61" s="89">
        <v>43895.48</v>
      </c>
      <c r="F61" s="53">
        <f t="shared" si="0"/>
        <v>-57304.52</v>
      </c>
      <c r="G61" s="54">
        <f t="shared" si="1"/>
        <v>0.43374980237154154</v>
      </c>
      <c r="H61" s="81" t="e">
        <f>E61-#REF!</f>
        <v>#REF!</v>
      </c>
      <c r="I61" s="56">
        <f t="shared" si="2"/>
        <v>-157604.52</v>
      </c>
      <c r="J61" s="57">
        <f t="shared" si="3"/>
        <v>0.21784357320099257</v>
      </c>
    </row>
    <row r="62" spans="1:10" s="17" customFormat="1" ht="86.25" customHeight="1">
      <c r="A62" s="70" t="s">
        <v>83</v>
      </c>
      <c r="B62" s="49">
        <v>145000</v>
      </c>
      <c r="C62" s="49">
        <v>145000</v>
      </c>
      <c r="D62" s="89">
        <v>33273</v>
      </c>
      <c r="E62" s="89">
        <v>24871.57</v>
      </c>
      <c r="F62" s="53">
        <f t="shared" si="0"/>
        <v>-8401.43</v>
      </c>
      <c r="G62" s="54">
        <f t="shared" si="1"/>
        <v>0.7475000751359961</v>
      </c>
      <c r="H62" s="81" t="e">
        <f>E62-#REF!</f>
        <v>#REF!</v>
      </c>
      <c r="I62" s="56">
        <f t="shared" si="2"/>
        <v>-120128.43</v>
      </c>
      <c r="J62" s="57">
        <f t="shared" si="3"/>
        <v>0.17152806896551723</v>
      </c>
    </row>
    <row r="63" spans="1:10" s="17" customFormat="1" ht="57.75" customHeight="1">
      <c r="A63" s="70" t="s">
        <v>84</v>
      </c>
      <c r="B63" s="49">
        <v>237000</v>
      </c>
      <c r="C63" s="49">
        <v>237000</v>
      </c>
      <c r="D63" s="89">
        <v>53790</v>
      </c>
      <c r="E63" s="89">
        <v>0</v>
      </c>
      <c r="F63" s="53">
        <f t="shared" si="0"/>
        <v>-53790</v>
      </c>
      <c r="G63" s="54">
        <f t="shared" si="1"/>
        <v>0</v>
      </c>
      <c r="H63" s="81"/>
      <c r="I63" s="56">
        <f t="shared" si="2"/>
        <v>-237000</v>
      </c>
      <c r="J63" s="57">
        <f t="shared" si="3"/>
        <v>0</v>
      </c>
    </row>
    <row r="64" spans="1:10" s="17" customFormat="1" ht="69" customHeight="1">
      <c r="A64" s="48" t="s">
        <v>85</v>
      </c>
      <c r="B64" s="49">
        <v>2404700</v>
      </c>
      <c r="C64" s="49">
        <v>1954700</v>
      </c>
      <c r="D64" s="89">
        <v>1167821</v>
      </c>
      <c r="E64" s="89">
        <v>806331.87</v>
      </c>
      <c r="F64" s="53">
        <f t="shared" si="0"/>
        <v>-361489.13</v>
      </c>
      <c r="G64" s="54">
        <f t="shared" si="1"/>
        <v>0.6904584435457146</v>
      </c>
      <c r="H64" s="81" t="e">
        <f>E64-#REF!</f>
        <v>#REF!</v>
      </c>
      <c r="I64" s="56">
        <f t="shared" si="2"/>
        <v>-1148368.13</v>
      </c>
      <c r="J64" s="57">
        <f t="shared" si="3"/>
        <v>0.41250926996470044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14527400</v>
      </c>
      <c r="D65" s="37">
        <f>D66+D67+D68+D69+D70</f>
        <v>4869640</v>
      </c>
      <c r="E65" s="37">
        <f>E66+E67+E68+E69+E70</f>
        <v>2960813.58</v>
      </c>
      <c r="F65" s="37">
        <f t="shared" si="0"/>
        <v>-1908826.42</v>
      </c>
      <c r="G65" s="38">
        <f t="shared" si="1"/>
        <v>0.6080148799500579</v>
      </c>
      <c r="H65" s="86" t="e">
        <f>E65-#REF!</f>
        <v>#REF!</v>
      </c>
      <c r="I65" s="40">
        <f t="shared" si="2"/>
        <v>-11566586.42</v>
      </c>
      <c r="J65" s="41">
        <f t="shared" si="3"/>
        <v>0.20380891143632035</v>
      </c>
    </row>
    <row r="66" spans="1:10" s="17" customFormat="1" ht="37.5" customHeight="1">
      <c r="A66" s="70" t="s">
        <v>86</v>
      </c>
      <c r="B66" s="49">
        <v>4729300</v>
      </c>
      <c r="C66" s="49">
        <v>4729300</v>
      </c>
      <c r="D66" s="49">
        <v>1641100</v>
      </c>
      <c r="E66" s="49">
        <v>1002331.52</v>
      </c>
      <c r="F66" s="53">
        <f t="shared" si="0"/>
        <v>-638768.48</v>
      </c>
      <c r="G66" s="54">
        <f t="shared" si="1"/>
        <v>0.6107680945707148</v>
      </c>
      <c r="H66" s="81" t="e">
        <f>E66-#REF!</f>
        <v>#REF!</v>
      </c>
      <c r="I66" s="56">
        <f t="shared" si="2"/>
        <v>-3726968.48</v>
      </c>
      <c r="J66" s="57">
        <f t="shared" si="3"/>
        <v>0.21194077770494577</v>
      </c>
    </row>
    <row r="67" spans="1:10" s="17" customFormat="1" ht="39" customHeight="1">
      <c r="A67" s="70" t="s">
        <v>87</v>
      </c>
      <c r="B67" s="49">
        <v>4051900</v>
      </c>
      <c r="C67" s="49">
        <v>4513900</v>
      </c>
      <c r="D67" s="49">
        <v>1709740</v>
      </c>
      <c r="E67" s="49">
        <v>1024092.99</v>
      </c>
      <c r="F67" s="53">
        <f t="shared" si="0"/>
        <v>-685647.01</v>
      </c>
      <c r="G67" s="54">
        <f t="shared" si="1"/>
        <v>0.5989758618269444</v>
      </c>
      <c r="H67" s="81"/>
      <c r="I67" s="56">
        <f t="shared" si="2"/>
        <v>-3489807.01</v>
      </c>
      <c r="J67" s="57">
        <f t="shared" si="3"/>
        <v>0.2268754270143335</v>
      </c>
    </row>
    <row r="68" spans="1:10" s="17" customFormat="1" ht="54" customHeight="1">
      <c r="A68" s="48" t="s">
        <v>88</v>
      </c>
      <c r="B68" s="49">
        <v>2664800</v>
      </c>
      <c r="C68" s="49">
        <v>2664800</v>
      </c>
      <c r="D68" s="49">
        <v>962700</v>
      </c>
      <c r="E68" s="49">
        <v>664276.66</v>
      </c>
      <c r="F68" s="53">
        <f t="shared" si="0"/>
        <v>-298423.33999999997</v>
      </c>
      <c r="G68" s="54">
        <f t="shared" si="1"/>
        <v>0.6900141892593747</v>
      </c>
      <c r="H68" s="81"/>
      <c r="I68" s="56">
        <f t="shared" si="2"/>
        <v>-2000523.3399999999</v>
      </c>
      <c r="J68" s="57">
        <f t="shared" si="3"/>
        <v>0.24927824226958872</v>
      </c>
    </row>
    <row r="69" spans="1:10" s="17" customFormat="1" ht="51" customHeight="1">
      <c r="A69" s="70" t="s">
        <v>89</v>
      </c>
      <c r="B69" s="49">
        <v>1337100</v>
      </c>
      <c r="C69" s="49">
        <v>1337100</v>
      </c>
      <c r="D69" s="49">
        <v>359400</v>
      </c>
      <c r="E69" s="49">
        <v>241912.41</v>
      </c>
      <c r="F69" s="53">
        <f t="shared" si="0"/>
        <v>-117487.59</v>
      </c>
      <c r="G69" s="54">
        <f t="shared" si="1"/>
        <v>0.6731007512520868</v>
      </c>
      <c r="H69" s="81"/>
      <c r="I69" s="56">
        <f t="shared" si="2"/>
        <v>-1095187.59</v>
      </c>
      <c r="J69" s="57">
        <f t="shared" si="3"/>
        <v>0.18092319946152122</v>
      </c>
    </row>
    <row r="70" spans="1:10" s="17" customFormat="1" ht="39.75" customHeight="1">
      <c r="A70" s="70" t="s">
        <v>90</v>
      </c>
      <c r="B70" s="49">
        <v>1235800</v>
      </c>
      <c r="C70" s="49">
        <v>1282300</v>
      </c>
      <c r="D70" s="49">
        <v>196700</v>
      </c>
      <c r="E70" s="49">
        <v>28200</v>
      </c>
      <c r="F70" s="53">
        <f t="shared" si="0"/>
        <v>-168500</v>
      </c>
      <c r="G70" s="54">
        <f t="shared" si="1"/>
        <v>0.14336553126588714</v>
      </c>
      <c r="H70" s="81"/>
      <c r="I70" s="56">
        <f t="shared" si="2"/>
        <v>-1254100</v>
      </c>
      <c r="J70" s="57">
        <f t="shared" si="3"/>
        <v>0.021991733603680886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20200950</v>
      </c>
      <c r="D71" s="37">
        <f>D72+D73+D74+D75+D76</f>
        <v>9373350</v>
      </c>
      <c r="E71" s="37">
        <f>E72+E73+E74+E75+E76</f>
        <v>3267176.26</v>
      </c>
      <c r="F71" s="37">
        <f t="shared" si="0"/>
        <v>-6106173.74</v>
      </c>
      <c r="G71" s="38">
        <f t="shared" si="1"/>
        <v>0.34856014765265353</v>
      </c>
      <c r="H71" s="86" t="e">
        <f>E71-#REF!</f>
        <v>#REF!</v>
      </c>
      <c r="I71" s="40">
        <f t="shared" si="2"/>
        <v>-16933773.740000002</v>
      </c>
      <c r="J71" s="41">
        <f t="shared" si="3"/>
        <v>0.16173379271766922</v>
      </c>
    </row>
    <row r="72" spans="1:10" s="17" customFormat="1" ht="69" customHeight="1">
      <c r="A72" s="48" t="s">
        <v>91</v>
      </c>
      <c r="B72" s="49">
        <v>965000</v>
      </c>
      <c r="C72" s="49">
        <v>965000</v>
      </c>
      <c r="D72" s="89">
        <v>136820</v>
      </c>
      <c r="E72" s="89">
        <v>13500</v>
      </c>
      <c r="F72" s="53">
        <f t="shared" si="0"/>
        <v>-123320</v>
      </c>
      <c r="G72" s="54">
        <f t="shared" si="1"/>
        <v>0.09866978511913463</v>
      </c>
      <c r="H72" s="81" t="e">
        <f>E72-#REF!</f>
        <v>#REF!</v>
      </c>
      <c r="I72" s="56">
        <f t="shared" si="2"/>
        <v>-951500</v>
      </c>
      <c r="J72" s="57">
        <f t="shared" si="3"/>
        <v>0.013989637305699482</v>
      </c>
    </row>
    <row r="73" spans="1:10" s="17" customFormat="1" ht="74.25" customHeight="1">
      <c r="A73" s="48" t="s">
        <v>92</v>
      </c>
      <c r="B73" s="49">
        <v>214000</v>
      </c>
      <c r="C73" s="49">
        <v>214000</v>
      </c>
      <c r="D73" s="89">
        <v>107000</v>
      </c>
      <c r="E73" s="89">
        <v>26630</v>
      </c>
      <c r="F73" s="53">
        <f aca="true" t="shared" si="4" ref="F73:F139">E73-D73</f>
        <v>-80370</v>
      </c>
      <c r="G73" s="54">
        <f aca="true" t="shared" si="5" ref="G73:G139">E73/D73</f>
        <v>0.24887850467289718</v>
      </c>
      <c r="H73" s="81"/>
      <c r="I73" s="56">
        <f aca="true" t="shared" si="6" ref="I73:I139">E73-C73</f>
        <v>-187370</v>
      </c>
      <c r="J73" s="57">
        <f aca="true" t="shared" si="7" ref="J73:J139">E73/C73</f>
        <v>0.12443925233644859</v>
      </c>
    </row>
    <row r="74" spans="1:10" s="17" customFormat="1" ht="71.25" customHeight="1">
      <c r="A74" s="48" t="s">
        <v>93</v>
      </c>
      <c r="B74" s="49">
        <v>12455000</v>
      </c>
      <c r="C74" s="49">
        <v>12555000</v>
      </c>
      <c r="D74" s="89">
        <v>5842600</v>
      </c>
      <c r="E74" s="89">
        <v>2108411.38</v>
      </c>
      <c r="F74" s="53">
        <f t="shared" si="4"/>
        <v>-3734188.62</v>
      </c>
      <c r="G74" s="54">
        <f t="shared" si="5"/>
        <v>0.3608686851744086</v>
      </c>
      <c r="H74" s="81"/>
      <c r="I74" s="56">
        <f t="shared" si="6"/>
        <v>-10446588.620000001</v>
      </c>
      <c r="J74" s="57">
        <f t="shared" si="7"/>
        <v>0.16793400079649543</v>
      </c>
    </row>
    <row r="75" spans="1:10" s="17" customFormat="1" ht="88.5" customHeight="1">
      <c r="A75" s="48" t="s">
        <v>94</v>
      </c>
      <c r="B75" s="49">
        <v>1625500</v>
      </c>
      <c r="C75" s="49">
        <v>1861500</v>
      </c>
      <c r="D75" s="89">
        <v>699000</v>
      </c>
      <c r="E75" s="89">
        <v>578952.14</v>
      </c>
      <c r="F75" s="53">
        <f t="shared" si="4"/>
        <v>-120047.85999999999</v>
      </c>
      <c r="G75" s="54">
        <f t="shared" si="5"/>
        <v>0.8282577110157368</v>
      </c>
      <c r="H75" s="81" t="e">
        <f>E75-#REF!</f>
        <v>#REF!</v>
      </c>
      <c r="I75" s="56">
        <f t="shared" si="6"/>
        <v>-1282547.8599999999</v>
      </c>
      <c r="J75" s="57">
        <f t="shared" si="7"/>
        <v>0.3110137738383025</v>
      </c>
    </row>
    <row r="76" spans="1:10" s="17" customFormat="1" ht="123" customHeight="1">
      <c r="A76" s="70" t="s">
        <v>95</v>
      </c>
      <c r="B76" s="49">
        <v>3229300</v>
      </c>
      <c r="C76" s="49">
        <v>4605450</v>
      </c>
      <c r="D76" s="89">
        <v>2587930</v>
      </c>
      <c r="E76" s="89">
        <v>539682.74</v>
      </c>
      <c r="F76" s="53">
        <f t="shared" si="4"/>
        <v>-2048247.26</v>
      </c>
      <c r="G76" s="54">
        <f t="shared" si="5"/>
        <v>0.20853838395938065</v>
      </c>
      <c r="H76" s="81" t="e">
        <f>E76-#REF!</f>
        <v>#REF!</v>
      </c>
      <c r="I76" s="56">
        <f t="shared" si="6"/>
        <v>-4065767.26</v>
      </c>
      <c r="J76" s="57">
        <f t="shared" si="7"/>
        <v>0.11718349781237447</v>
      </c>
    </row>
    <row r="77" spans="1:10" s="30" customFormat="1" ht="58.5" customHeight="1">
      <c r="A77" s="71" t="s">
        <v>15</v>
      </c>
      <c r="B77" s="37">
        <f>B78+B79+B81+B83</f>
        <v>35870000</v>
      </c>
      <c r="C77" s="37">
        <f>C78+C79+C81+C83</f>
        <v>49861539.089999996</v>
      </c>
      <c r="D77" s="37">
        <f>D78+D79+D81+D83</f>
        <v>27908046.09</v>
      </c>
      <c r="E77" s="37">
        <f>E78+E79+E81+E83</f>
        <v>9608370.65</v>
      </c>
      <c r="F77" s="37">
        <f t="shared" si="4"/>
        <v>-18299675.439999998</v>
      </c>
      <c r="G77" s="38">
        <f t="shared" si="5"/>
        <v>0.3442867558342921</v>
      </c>
      <c r="H77" s="86" t="e">
        <f>E77-#REF!</f>
        <v>#REF!</v>
      </c>
      <c r="I77" s="40">
        <f t="shared" si="6"/>
        <v>-40253168.44</v>
      </c>
      <c r="J77" s="41">
        <f t="shared" si="7"/>
        <v>0.1927010442388653</v>
      </c>
    </row>
    <row r="78" spans="1:10" s="17" customFormat="1" ht="61.5" customHeight="1">
      <c r="A78" s="70" t="s">
        <v>96</v>
      </c>
      <c r="B78" s="100">
        <v>360000</v>
      </c>
      <c r="C78" s="100">
        <v>360000</v>
      </c>
      <c r="D78" s="100">
        <v>0</v>
      </c>
      <c r="E78" s="100">
        <v>0</v>
      </c>
      <c r="F78" s="53">
        <f t="shared" si="4"/>
        <v>0</v>
      </c>
      <c r="G78" s="54" t="e">
        <f t="shared" si="5"/>
        <v>#DIV/0!</v>
      </c>
      <c r="H78" s="81"/>
      <c r="I78" s="56">
        <f t="shared" si="6"/>
        <v>-360000</v>
      </c>
      <c r="J78" s="57">
        <f t="shared" si="7"/>
        <v>0</v>
      </c>
    </row>
    <row r="79" spans="1:10" s="17" customFormat="1" ht="67.5" customHeight="1">
      <c r="A79" s="48" t="s">
        <v>97</v>
      </c>
      <c r="B79" s="100">
        <v>200000</v>
      </c>
      <c r="C79" s="100">
        <v>200000</v>
      </c>
      <c r="D79" s="101">
        <v>200000</v>
      </c>
      <c r="E79" s="101">
        <v>0</v>
      </c>
      <c r="F79" s="53">
        <f t="shared" si="4"/>
        <v>-200000</v>
      </c>
      <c r="G79" s="54">
        <f t="shared" si="5"/>
        <v>0</v>
      </c>
      <c r="H79" s="81" t="e">
        <f>E79-#REF!</f>
        <v>#REF!</v>
      </c>
      <c r="I79" s="56">
        <f t="shared" si="6"/>
        <v>-200000</v>
      </c>
      <c r="J79" s="57">
        <f t="shared" si="7"/>
        <v>0</v>
      </c>
    </row>
    <row r="80" spans="1:10" s="17" customFormat="1" ht="72" customHeight="1" hidden="1">
      <c r="A80" s="48" t="s">
        <v>98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54.75" customHeight="1">
      <c r="A81" s="48" t="s">
        <v>99</v>
      </c>
      <c r="B81" s="49">
        <v>30310000</v>
      </c>
      <c r="C81" s="49">
        <v>33998005.51</v>
      </c>
      <c r="D81" s="89">
        <v>12404512.51</v>
      </c>
      <c r="E81" s="89">
        <v>4608370.65</v>
      </c>
      <c r="F81" s="53">
        <f t="shared" si="4"/>
        <v>-7796141.859999999</v>
      </c>
      <c r="G81" s="54">
        <f t="shared" si="5"/>
        <v>0.3715075982457936</v>
      </c>
      <c r="H81" s="81"/>
      <c r="I81" s="56">
        <f t="shared" si="6"/>
        <v>-29389634.86</v>
      </c>
      <c r="J81" s="57">
        <f t="shared" si="7"/>
        <v>0.1355482646958369</v>
      </c>
    </row>
    <row r="82" spans="1:10" s="17" customFormat="1" ht="88.5" customHeight="1" hidden="1">
      <c r="A82" s="48" t="s">
        <v>100</v>
      </c>
      <c r="B82" s="49">
        <v>0</v>
      </c>
      <c r="C82" s="49"/>
      <c r="D82" s="89"/>
      <c r="E82" s="89"/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17" customFormat="1" ht="45" customHeight="1">
      <c r="A83" s="48" t="s">
        <v>101</v>
      </c>
      <c r="B83" s="49">
        <v>5000000</v>
      </c>
      <c r="C83" s="49">
        <v>15303533.58</v>
      </c>
      <c r="D83" s="89">
        <v>15303533.58</v>
      </c>
      <c r="E83" s="89">
        <v>5000000</v>
      </c>
      <c r="F83" s="53">
        <f t="shared" si="4"/>
        <v>-10303533.58</v>
      </c>
      <c r="G83" s="54">
        <f t="shared" si="5"/>
        <v>0.32672192823064333</v>
      </c>
      <c r="H83" s="81"/>
      <c r="I83" s="56">
        <f t="shared" si="6"/>
        <v>-10303533.58</v>
      </c>
      <c r="J83" s="57">
        <f t="shared" si="7"/>
        <v>0.32672192823064333</v>
      </c>
    </row>
    <row r="84" spans="1:10" s="30" customFormat="1" ht="48.75" customHeight="1">
      <c r="A84" s="71" t="s">
        <v>25</v>
      </c>
      <c r="B84" s="37">
        <f>B85+B87+B89+B91+B90+B88+B92+B86</f>
        <v>19375091</v>
      </c>
      <c r="C84" s="37">
        <f>C85+C87+C89+C91+C90+C88+C92+C86</f>
        <v>30648561</v>
      </c>
      <c r="D84" s="37">
        <f>D85+D87+D89+D91+D90+D88+D92+D86</f>
        <v>1653165</v>
      </c>
      <c r="E84" s="37">
        <f>E85+E87+E89+E91+E90+E88+E92+E86</f>
        <v>319169.11</v>
      </c>
      <c r="F84" s="37">
        <f t="shared" si="4"/>
        <v>-1333995.8900000001</v>
      </c>
      <c r="G84" s="38">
        <f t="shared" si="5"/>
        <v>0.19306548953068808</v>
      </c>
      <c r="H84" s="102"/>
      <c r="I84" s="40">
        <f t="shared" si="6"/>
        <v>-30329391.89</v>
      </c>
      <c r="J84" s="41">
        <f t="shared" si="7"/>
        <v>0.010413836721404309</v>
      </c>
    </row>
    <row r="85" spans="1:10" s="17" customFormat="1" ht="53.25" customHeight="1">
      <c r="A85" s="70" t="s">
        <v>102</v>
      </c>
      <c r="B85" s="49">
        <v>1150000</v>
      </c>
      <c r="C85" s="49">
        <v>1150000</v>
      </c>
      <c r="D85" s="49">
        <v>370000</v>
      </c>
      <c r="E85" s="49">
        <v>99523.89</v>
      </c>
      <c r="F85" s="53">
        <f t="shared" si="4"/>
        <v>-270476.11</v>
      </c>
      <c r="G85" s="54">
        <f t="shared" si="5"/>
        <v>0.2689834864864865</v>
      </c>
      <c r="H85" s="54">
        <f>F85/E85</f>
        <v>-2.7177003431035502</v>
      </c>
      <c r="I85" s="56">
        <f t="shared" si="6"/>
        <v>-1050476.11</v>
      </c>
      <c r="J85" s="57">
        <f t="shared" si="7"/>
        <v>0.08654251304347826</v>
      </c>
    </row>
    <row r="86" spans="1:10" s="17" customFormat="1" ht="72" customHeight="1">
      <c r="A86" s="70" t="s">
        <v>103</v>
      </c>
      <c r="B86" s="49">
        <v>397000</v>
      </c>
      <c r="C86" s="49">
        <v>397000</v>
      </c>
      <c r="D86" s="49">
        <v>0</v>
      </c>
      <c r="E86" s="49">
        <v>0</v>
      </c>
      <c r="F86" s="53">
        <f t="shared" si="4"/>
        <v>0</v>
      </c>
      <c r="G86" s="54" t="e">
        <f t="shared" si="5"/>
        <v>#DIV/0!</v>
      </c>
      <c r="H86" s="81"/>
      <c r="I86" s="56">
        <f t="shared" si="6"/>
        <v>-397000</v>
      </c>
      <c r="J86" s="57">
        <f t="shared" si="7"/>
        <v>0</v>
      </c>
    </row>
    <row r="87" spans="1:10" s="17" customFormat="1" ht="85.5" customHeight="1">
      <c r="A87" s="103" t="s">
        <v>104</v>
      </c>
      <c r="B87" s="49">
        <v>13800000</v>
      </c>
      <c r="C87" s="49">
        <v>23772257</v>
      </c>
      <c r="D87" s="89">
        <v>0</v>
      </c>
      <c r="E87" s="8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-23772257</v>
      </c>
      <c r="J87" s="57">
        <f t="shared" si="7"/>
        <v>0</v>
      </c>
    </row>
    <row r="88" spans="1:10" s="17" customFormat="1" ht="39" customHeight="1">
      <c r="A88" s="103" t="s">
        <v>105</v>
      </c>
      <c r="B88" s="49">
        <v>2523291</v>
      </c>
      <c r="C88" s="49">
        <v>3865991</v>
      </c>
      <c r="D88" s="89">
        <v>801565</v>
      </c>
      <c r="E88" s="89">
        <v>205200.08</v>
      </c>
      <c r="F88" s="53">
        <f t="shared" si="4"/>
        <v>-596364.92</v>
      </c>
      <c r="G88" s="54">
        <f t="shared" si="5"/>
        <v>0.25599930136670135</v>
      </c>
      <c r="H88" s="81"/>
      <c r="I88" s="56">
        <f t="shared" si="6"/>
        <v>-3660790.92</v>
      </c>
      <c r="J88" s="57">
        <f t="shared" si="7"/>
        <v>0.05307826117546574</v>
      </c>
    </row>
    <row r="89" spans="1:10" s="17" customFormat="1" ht="56.25" customHeight="1">
      <c r="A89" s="48" t="s">
        <v>106</v>
      </c>
      <c r="B89" s="49">
        <v>224700</v>
      </c>
      <c r="C89" s="49">
        <v>224700</v>
      </c>
      <c r="D89" s="89">
        <v>53500</v>
      </c>
      <c r="E89" s="89">
        <v>0</v>
      </c>
      <c r="F89" s="53">
        <f t="shared" si="4"/>
        <v>-53500</v>
      </c>
      <c r="G89" s="54">
        <f t="shared" si="5"/>
        <v>0</v>
      </c>
      <c r="H89" s="81"/>
      <c r="I89" s="56">
        <f t="shared" si="6"/>
        <v>-224700</v>
      </c>
      <c r="J89" s="57">
        <f t="shared" si="7"/>
        <v>0</v>
      </c>
    </row>
    <row r="90" spans="1:10" s="17" customFormat="1" ht="37.5" customHeight="1">
      <c r="A90" s="48" t="s">
        <v>107</v>
      </c>
      <c r="B90" s="49">
        <v>1201000</v>
      </c>
      <c r="C90" s="49">
        <v>1061513</v>
      </c>
      <c r="D90" s="89">
        <v>267000</v>
      </c>
      <c r="E90" s="89">
        <v>14445.14</v>
      </c>
      <c r="F90" s="53">
        <f t="shared" si="4"/>
        <v>-252554.86</v>
      </c>
      <c r="G90" s="54">
        <f t="shared" si="5"/>
        <v>0.0541016479400749</v>
      </c>
      <c r="H90" s="81"/>
      <c r="I90" s="56">
        <f t="shared" si="6"/>
        <v>-1047067.86</v>
      </c>
      <c r="J90" s="57">
        <f t="shared" si="7"/>
        <v>0.013608066976099209</v>
      </c>
    </row>
    <row r="91" spans="1:10" s="17" customFormat="1" ht="54" customHeight="1">
      <c r="A91" s="48" t="s">
        <v>108</v>
      </c>
      <c r="B91" s="49">
        <v>79100</v>
      </c>
      <c r="C91" s="49">
        <v>79100</v>
      </c>
      <c r="D91" s="89">
        <v>63100</v>
      </c>
      <c r="E91" s="89">
        <v>0</v>
      </c>
      <c r="F91" s="53">
        <f t="shared" si="4"/>
        <v>-63100</v>
      </c>
      <c r="G91" s="54">
        <f t="shared" si="5"/>
        <v>0</v>
      </c>
      <c r="H91" s="81"/>
      <c r="I91" s="56">
        <f t="shared" si="6"/>
        <v>-79100</v>
      </c>
      <c r="J91" s="57">
        <f t="shared" si="7"/>
        <v>0</v>
      </c>
    </row>
    <row r="92" spans="1:10" s="17" customFormat="1" ht="52.5" customHeight="1">
      <c r="A92" s="48" t="s">
        <v>109</v>
      </c>
      <c r="B92" s="49">
        <v>0</v>
      </c>
      <c r="C92" s="49">
        <v>98000</v>
      </c>
      <c r="D92" s="89">
        <v>98000</v>
      </c>
      <c r="E92" s="89">
        <v>0</v>
      </c>
      <c r="F92" s="53">
        <f t="shared" si="4"/>
        <v>-98000</v>
      </c>
      <c r="G92" s="54">
        <f t="shared" si="5"/>
        <v>0</v>
      </c>
      <c r="H92" s="81"/>
      <c r="I92" s="56">
        <f t="shared" si="6"/>
        <v>-98000</v>
      </c>
      <c r="J92" s="57">
        <f t="shared" si="7"/>
        <v>0</v>
      </c>
    </row>
    <row r="93" spans="1:10" s="30" customFormat="1" ht="36" customHeight="1">
      <c r="A93" s="71" t="s">
        <v>31</v>
      </c>
      <c r="B93" s="37">
        <f>B94+B95+B96+B97+B98+B99</f>
        <v>4039248</v>
      </c>
      <c r="C93" s="37">
        <f>C94+C95+C96+C97+C98+C99</f>
        <v>6000348</v>
      </c>
      <c r="D93" s="37">
        <f>D94+D95+D96+D97+D98+D99</f>
        <v>3464506</v>
      </c>
      <c r="E93" s="37">
        <f>E94+E95+E96+E97+E98+E99</f>
        <v>537821.77</v>
      </c>
      <c r="F93" s="37">
        <f t="shared" si="4"/>
        <v>-2926684.23</v>
      </c>
      <c r="G93" s="38">
        <f t="shared" si="5"/>
        <v>0.15523765004303644</v>
      </c>
      <c r="H93" s="102"/>
      <c r="I93" s="40">
        <f t="shared" si="6"/>
        <v>-5462526.23</v>
      </c>
      <c r="J93" s="41">
        <f t="shared" si="7"/>
        <v>0.08963176302441125</v>
      </c>
    </row>
    <row r="94" spans="1:10" s="17" customFormat="1" ht="69.75" customHeight="1">
      <c r="A94" s="48" t="s">
        <v>110</v>
      </c>
      <c r="B94" s="49">
        <v>413700</v>
      </c>
      <c r="C94" s="49">
        <v>2348800</v>
      </c>
      <c r="D94" s="89">
        <v>2078800</v>
      </c>
      <c r="E94" s="89">
        <v>0</v>
      </c>
      <c r="F94" s="53">
        <f t="shared" si="4"/>
        <v>-2078800</v>
      </c>
      <c r="G94" s="54">
        <f t="shared" si="5"/>
        <v>0</v>
      </c>
      <c r="H94" s="81"/>
      <c r="I94" s="56">
        <f t="shared" si="6"/>
        <v>-2348800</v>
      </c>
      <c r="J94" s="57">
        <f t="shared" si="7"/>
        <v>0</v>
      </c>
    </row>
    <row r="95" spans="1:10" s="17" customFormat="1" ht="42" customHeight="1">
      <c r="A95" s="48" t="s">
        <v>111</v>
      </c>
      <c r="B95" s="49">
        <v>100000</v>
      </c>
      <c r="C95" s="49">
        <v>100000</v>
      </c>
      <c r="D95" s="89">
        <v>0</v>
      </c>
      <c r="E95" s="89">
        <v>0</v>
      </c>
      <c r="F95" s="53">
        <f t="shared" si="4"/>
        <v>0</v>
      </c>
      <c r="G95" s="54" t="e">
        <f t="shared" si="5"/>
        <v>#DIV/0!</v>
      </c>
      <c r="H95" s="81"/>
      <c r="I95" s="56">
        <f t="shared" si="6"/>
        <v>-100000</v>
      </c>
      <c r="J95" s="57">
        <f t="shared" si="7"/>
        <v>0</v>
      </c>
    </row>
    <row r="96" spans="1:10" s="17" customFormat="1" ht="58.5" customHeight="1">
      <c r="A96" s="48" t="s">
        <v>112</v>
      </c>
      <c r="B96" s="49">
        <v>1498000</v>
      </c>
      <c r="C96" s="49">
        <v>1524000</v>
      </c>
      <c r="D96" s="89">
        <v>777200</v>
      </c>
      <c r="E96" s="89">
        <v>455671.96</v>
      </c>
      <c r="F96" s="53">
        <f t="shared" si="4"/>
        <v>-321528.04</v>
      </c>
      <c r="G96" s="54">
        <f t="shared" si="5"/>
        <v>0.5862994853319609</v>
      </c>
      <c r="H96" s="81"/>
      <c r="I96" s="56">
        <f t="shared" si="6"/>
        <v>-1068328.04</v>
      </c>
      <c r="J96" s="57">
        <f t="shared" si="7"/>
        <v>0.2989973490813648</v>
      </c>
    </row>
    <row r="97" spans="1:10" s="17" customFormat="1" ht="73.5" customHeight="1">
      <c r="A97" s="48" t="s">
        <v>113</v>
      </c>
      <c r="B97" s="49">
        <v>821000</v>
      </c>
      <c r="C97" s="49">
        <v>821000</v>
      </c>
      <c r="D97" s="89">
        <v>120000</v>
      </c>
      <c r="E97" s="89">
        <v>0</v>
      </c>
      <c r="F97" s="53">
        <f t="shared" si="4"/>
        <v>-120000</v>
      </c>
      <c r="G97" s="54">
        <f t="shared" si="5"/>
        <v>0</v>
      </c>
      <c r="H97" s="81"/>
      <c r="I97" s="56">
        <f t="shared" si="6"/>
        <v>-821000</v>
      </c>
      <c r="J97" s="57">
        <f t="shared" si="7"/>
        <v>0</v>
      </c>
    </row>
    <row r="98" spans="1:10" s="17" customFormat="1" ht="59.25" customHeight="1">
      <c r="A98" s="48" t="s">
        <v>114</v>
      </c>
      <c r="B98" s="49">
        <v>1050000</v>
      </c>
      <c r="C98" s="49">
        <v>1050000</v>
      </c>
      <c r="D98" s="89">
        <v>439340</v>
      </c>
      <c r="E98" s="89">
        <v>32984.7</v>
      </c>
      <c r="F98" s="53">
        <f t="shared" si="4"/>
        <v>-406355.3</v>
      </c>
      <c r="G98" s="54">
        <f t="shared" si="5"/>
        <v>0.07507784403878544</v>
      </c>
      <c r="H98" s="81"/>
      <c r="I98" s="56">
        <f t="shared" si="6"/>
        <v>-1017015.3</v>
      </c>
      <c r="J98" s="57">
        <f t="shared" si="7"/>
        <v>0.031414</v>
      </c>
    </row>
    <row r="99" spans="1:10" s="17" customFormat="1" ht="36" customHeight="1">
      <c r="A99" s="70" t="s">
        <v>115</v>
      </c>
      <c r="B99" s="49">
        <v>156548</v>
      </c>
      <c r="C99" s="49">
        <v>156548</v>
      </c>
      <c r="D99" s="49">
        <v>49166</v>
      </c>
      <c r="E99" s="49">
        <v>49165.11</v>
      </c>
      <c r="F99" s="53">
        <f t="shared" si="4"/>
        <v>-0.8899999999994179</v>
      </c>
      <c r="G99" s="54">
        <f t="shared" si="5"/>
        <v>0.9999818980596347</v>
      </c>
      <c r="H99" s="81"/>
      <c r="I99" s="56">
        <f t="shared" si="6"/>
        <v>-107382.89</v>
      </c>
      <c r="J99" s="57">
        <f t="shared" si="7"/>
        <v>0.314057733091448</v>
      </c>
    </row>
    <row r="100" spans="1:10" s="17" customFormat="1" ht="25.5" customHeight="1">
      <c r="A100" s="70" t="s">
        <v>32</v>
      </c>
      <c r="B100" s="53">
        <v>8701262.24</v>
      </c>
      <c r="C100" s="53">
        <v>4278669.24</v>
      </c>
      <c r="D100" s="53">
        <v>4278669.24</v>
      </c>
      <c r="E100" s="53">
        <v>0</v>
      </c>
      <c r="F100" s="53">
        <f t="shared" si="4"/>
        <v>-4278669.24</v>
      </c>
      <c r="G100" s="54">
        <f t="shared" si="5"/>
        <v>0</v>
      </c>
      <c r="H100" s="98" t="e">
        <f>E100-#REF!</f>
        <v>#REF!</v>
      </c>
      <c r="I100" s="56">
        <f t="shared" si="6"/>
        <v>-4278669.24</v>
      </c>
      <c r="J100" s="57">
        <f t="shared" si="7"/>
        <v>0</v>
      </c>
    </row>
    <row r="101" spans="1:10" s="17" customFormat="1" ht="37.5" customHeight="1">
      <c r="A101" s="70" t="s">
        <v>36</v>
      </c>
      <c r="B101" s="53">
        <v>110000</v>
      </c>
      <c r="C101" s="53">
        <v>110000</v>
      </c>
      <c r="D101" s="53">
        <v>110000</v>
      </c>
      <c r="E101" s="53">
        <v>0</v>
      </c>
      <c r="F101" s="53">
        <f t="shared" si="4"/>
        <v>-110000</v>
      </c>
      <c r="G101" s="54">
        <f t="shared" si="5"/>
        <v>0</v>
      </c>
      <c r="H101" s="98"/>
      <c r="I101" s="56">
        <f t="shared" si="6"/>
        <v>-110000</v>
      </c>
      <c r="J101" s="57">
        <f t="shared" si="7"/>
        <v>0</v>
      </c>
    </row>
    <row r="102" spans="1:10" s="17" customFormat="1" ht="63" customHeight="1">
      <c r="A102" s="70" t="s">
        <v>148</v>
      </c>
      <c r="B102" s="53">
        <v>0</v>
      </c>
      <c r="C102" s="53">
        <v>100000</v>
      </c>
      <c r="D102" s="53">
        <v>100000</v>
      </c>
      <c r="E102" s="53">
        <v>0</v>
      </c>
      <c r="F102" s="53">
        <f t="shared" si="4"/>
        <v>-100000</v>
      </c>
      <c r="G102" s="54">
        <f t="shared" si="5"/>
        <v>0</v>
      </c>
      <c r="H102" s="98"/>
      <c r="I102" s="56">
        <f t="shared" si="6"/>
        <v>-100000</v>
      </c>
      <c r="J102" s="57">
        <f t="shared" si="7"/>
        <v>0</v>
      </c>
    </row>
    <row r="103" spans="1:10" s="27" customFormat="1" ht="42" customHeight="1">
      <c r="A103" s="104" t="s">
        <v>9</v>
      </c>
      <c r="B103" s="31">
        <f>B6+B24+B39+B48+B65+B71+B77+B84+B93+B100+B101+B102</f>
        <v>501880311.24</v>
      </c>
      <c r="C103" s="31">
        <f>C6+C24+C39+C48+C65+C71+C77+C84+C93+C100+C101+C102</f>
        <v>535188700.2</v>
      </c>
      <c r="D103" s="31">
        <f>D6+D24+D39+D48+D65+D71+D77+D84+D93+D100+D101+D102</f>
        <v>191539463.09</v>
      </c>
      <c r="E103" s="31">
        <f>E6+E24+E39+E48+E65+E71+E77+E84+E93+E100+E101+E102</f>
        <v>106778822.78</v>
      </c>
      <c r="F103" s="32">
        <f t="shared" si="4"/>
        <v>-84760640.31</v>
      </c>
      <c r="G103" s="105">
        <f t="shared" si="5"/>
        <v>0.5574768826089226</v>
      </c>
      <c r="H103" s="106" t="e">
        <f>E103-#REF!</f>
        <v>#REF!</v>
      </c>
      <c r="I103" s="33">
        <f t="shared" si="6"/>
        <v>-428409877.41999996</v>
      </c>
      <c r="J103" s="107">
        <f t="shared" si="7"/>
        <v>0.1995162131414523</v>
      </c>
    </row>
    <row r="104" spans="1:10" s="27" customFormat="1" ht="39.75" customHeight="1">
      <c r="A104" s="104" t="s">
        <v>29</v>
      </c>
      <c r="B104" s="32">
        <f>B107+B108+B116+B119+B122+B126+B128+B132+B141</f>
        <v>82612686</v>
      </c>
      <c r="C104" s="32">
        <f>C107+C108+C116+C119+C122+C126+C128+C132+C141</f>
        <v>83468084.85000001</v>
      </c>
      <c r="D104" s="32">
        <f>D107+D108+D116+D119+D122+D126+D128+D132+D141</f>
        <v>30752943.35</v>
      </c>
      <c r="E104" s="32">
        <f>E107+E108+E116+E119+E122+E126+E128+E132+E141</f>
        <v>1979971.9299999997</v>
      </c>
      <c r="F104" s="32">
        <f t="shared" si="4"/>
        <v>-28772971.42</v>
      </c>
      <c r="G104" s="105">
        <f t="shared" si="5"/>
        <v>0.06438316838378333</v>
      </c>
      <c r="H104" s="106"/>
      <c r="I104" s="33">
        <f t="shared" si="6"/>
        <v>-81488112.92000002</v>
      </c>
      <c r="J104" s="107">
        <f t="shared" si="7"/>
        <v>0.023721305377476857</v>
      </c>
    </row>
    <row r="105" spans="1:10" s="17" customFormat="1" ht="17.25" customHeight="1" hidden="1">
      <c r="A105" s="48" t="s">
        <v>10</v>
      </c>
      <c r="B105" s="49"/>
      <c r="C105" s="49"/>
      <c r="D105" s="49"/>
      <c r="E105" s="49"/>
      <c r="F105" s="53">
        <f t="shared" si="4"/>
        <v>0</v>
      </c>
      <c r="G105" s="54" t="e">
        <f t="shared" si="5"/>
        <v>#DIV/0!</v>
      </c>
      <c r="H105" s="81"/>
      <c r="I105" s="56">
        <f t="shared" si="6"/>
        <v>0</v>
      </c>
      <c r="J105" s="57" t="e">
        <f t="shared" si="7"/>
        <v>#DIV/0!</v>
      </c>
    </row>
    <row r="106" spans="1:10" s="17" customFormat="1" ht="17.25" customHeight="1" hidden="1">
      <c r="A106" s="48" t="s">
        <v>11</v>
      </c>
      <c r="B106" s="49"/>
      <c r="C106" s="49"/>
      <c r="D106" s="49"/>
      <c r="E106" s="49"/>
      <c r="F106" s="53">
        <f t="shared" si="4"/>
        <v>0</v>
      </c>
      <c r="G106" s="54" t="e">
        <f t="shared" si="5"/>
        <v>#DIV/0!</v>
      </c>
      <c r="H106" s="81"/>
      <c r="I106" s="56">
        <f t="shared" si="6"/>
        <v>0</v>
      </c>
      <c r="J106" s="57" t="e">
        <f t="shared" si="7"/>
        <v>#DIV/0!</v>
      </c>
    </row>
    <row r="107" spans="1:10" s="34" customFormat="1" ht="40.5" customHeight="1">
      <c r="A107" s="71" t="s">
        <v>23</v>
      </c>
      <c r="B107" s="37">
        <v>470000</v>
      </c>
      <c r="C107" s="37">
        <v>470000</v>
      </c>
      <c r="D107" s="37">
        <v>195000</v>
      </c>
      <c r="E107" s="37">
        <v>688831.86</v>
      </c>
      <c r="F107" s="37">
        <f t="shared" si="4"/>
        <v>493831.86</v>
      </c>
      <c r="G107" s="38">
        <f t="shared" si="5"/>
        <v>3.532471076923077</v>
      </c>
      <c r="H107" s="108"/>
      <c r="I107" s="40">
        <f t="shared" si="6"/>
        <v>218831.86</v>
      </c>
      <c r="J107" s="41">
        <f t="shared" si="7"/>
        <v>1.4655997021276594</v>
      </c>
    </row>
    <row r="108" spans="1:10" s="34" customFormat="1" ht="27" customHeight="1">
      <c r="A108" s="71" t="s">
        <v>17</v>
      </c>
      <c r="B108" s="37">
        <f>B109+B110+B111+B112+B113+B115</f>
        <v>12481780</v>
      </c>
      <c r="C108" s="37">
        <f>C109+C110+C111+C112+C113+C115+C114</f>
        <v>12616780</v>
      </c>
      <c r="D108" s="37">
        <f>D109+D110+D111+D112+D113+D115+D114</f>
        <v>3355145</v>
      </c>
      <c r="E108" s="37">
        <f>E109+E110+E111+E112+E113+E115+E114</f>
        <v>1074480.96</v>
      </c>
      <c r="F108" s="37">
        <f t="shared" si="4"/>
        <v>-2280664.04</v>
      </c>
      <c r="G108" s="38">
        <f t="shared" si="5"/>
        <v>0.32024874036740586</v>
      </c>
      <c r="H108" s="108"/>
      <c r="I108" s="40">
        <f t="shared" si="6"/>
        <v>-11542299.04</v>
      </c>
      <c r="J108" s="41">
        <f t="shared" si="7"/>
        <v>0.08516285137729278</v>
      </c>
    </row>
    <row r="109" spans="1:10" s="17" customFormat="1" ht="44.25" customHeight="1">
      <c r="A109" s="48" t="s">
        <v>52</v>
      </c>
      <c r="B109" s="49">
        <v>5080720</v>
      </c>
      <c r="C109" s="49">
        <v>5080720</v>
      </c>
      <c r="D109" s="49">
        <v>1195300</v>
      </c>
      <c r="E109" s="49">
        <v>555512.76</v>
      </c>
      <c r="F109" s="53">
        <f t="shared" si="4"/>
        <v>-639787.24</v>
      </c>
      <c r="G109" s="54">
        <f t="shared" si="5"/>
        <v>0.4647475612816866</v>
      </c>
      <c r="H109" s="109"/>
      <c r="I109" s="56">
        <f t="shared" si="6"/>
        <v>-4525207.24</v>
      </c>
      <c r="J109" s="57">
        <f t="shared" si="7"/>
        <v>0.10933740887118361</v>
      </c>
    </row>
    <row r="110" spans="1:10" s="17" customFormat="1" ht="57" customHeight="1">
      <c r="A110" s="48" t="s">
        <v>116</v>
      </c>
      <c r="B110" s="49">
        <v>6067280</v>
      </c>
      <c r="C110" s="49">
        <v>6067280</v>
      </c>
      <c r="D110" s="49">
        <v>1700570</v>
      </c>
      <c r="E110" s="49">
        <v>446716.32</v>
      </c>
      <c r="F110" s="53">
        <f t="shared" si="4"/>
        <v>-1253853.68</v>
      </c>
      <c r="G110" s="54">
        <f t="shared" si="5"/>
        <v>0.2626862287350712</v>
      </c>
      <c r="H110" s="109"/>
      <c r="I110" s="56">
        <f t="shared" si="6"/>
        <v>-5620563.68</v>
      </c>
      <c r="J110" s="57">
        <f t="shared" si="7"/>
        <v>0.07362711462137894</v>
      </c>
    </row>
    <row r="111" spans="1:10" s="17" customFormat="1" ht="57" customHeight="1">
      <c r="A111" s="48" t="s">
        <v>55</v>
      </c>
      <c r="B111" s="49">
        <v>139500</v>
      </c>
      <c r="C111" s="49">
        <v>139500</v>
      </c>
      <c r="D111" s="49">
        <v>118875</v>
      </c>
      <c r="E111" s="49">
        <v>0</v>
      </c>
      <c r="F111" s="53">
        <f t="shared" si="4"/>
        <v>-118875</v>
      </c>
      <c r="G111" s="54">
        <f t="shared" si="5"/>
        <v>0</v>
      </c>
      <c r="H111" s="109"/>
      <c r="I111" s="56">
        <f t="shared" si="6"/>
        <v>-139500</v>
      </c>
      <c r="J111" s="57">
        <f t="shared" si="7"/>
        <v>0</v>
      </c>
    </row>
    <row r="112" spans="1:10" s="17" customFormat="1" ht="60" customHeight="1">
      <c r="A112" s="103" t="s">
        <v>117</v>
      </c>
      <c r="B112" s="110">
        <v>619500</v>
      </c>
      <c r="C112" s="110">
        <v>619500</v>
      </c>
      <c r="D112" s="110">
        <v>195000</v>
      </c>
      <c r="E112" s="110">
        <v>72251.88</v>
      </c>
      <c r="F112" s="53">
        <f t="shared" si="4"/>
        <v>-122748.12</v>
      </c>
      <c r="G112" s="54">
        <f t="shared" si="5"/>
        <v>0.3705224615384616</v>
      </c>
      <c r="H112" s="111"/>
      <c r="I112" s="56">
        <f t="shared" si="6"/>
        <v>-547248.12</v>
      </c>
      <c r="J112" s="57">
        <f t="shared" si="7"/>
        <v>0.11662934624697337</v>
      </c>
    </row>
    <row r="113" spans="1:10" s="17" customFormat="1" ht="60" customHeight="1">
      <c r="A113" s="70" t="s">
        <v>118</v>
      </c>
      <c r="B113" s="49">
        <v>450000</v>
      </c>
      <c r="C113" s="49">
        <v>450000</v>
      </c>
      <c r="D113" s="49">
        <v>0</v>
      </c>
      <c r="E113" s="49">
        <v>0</v>
      </c>
      <c r="F113" s="53">
        <f t="shared" si="4"/>
        <v>0</v>
      </c>
      <c r="G113" s="54" t="e">
        <f t="shared" si="5"/>
        <v>#DIV/0!</v>
      </c>
      <c r="H113" s="109"/>
      <c r="I113" s="56">
        <f t="shared" si="6"/>
        <v>-450000</v>
      </c>
      <c r="J113" s="57">
        <f t="shared" si="7"/>
        <v>0</v>
      </c>
    </row>
    <row r="114" spans="1:10" s="17" customFormat="1" ht="150" customHeight="1">
      <c r="A114" s="70" t="s">
        <v>145</v>
      </c>
      <c r="B114" s="49">
        <v>0</v>
      </c>
      <c r="C114" s="49">
        <v>135000</v>
      </c>
      <c r="D114" s="49">
        <v>135000</v>
      </c>
      <c r="E114" s="49">
        <v>0</v>
      </c>
      <c r="F114" s="53">
        <f t="shared" si="4"/>
        <v>-135000</v>
      </c>
      <c r="G114" s="54">
        <f t="shared" si="5"/>
        <v>0</v>
      </c>
      <c r="H114" s="109"/>
      <c r="I114" s="56">
        <f t="shared" si="6"/>
        <v>-135000</v>
      </c>
      <c r="J114" s="57">
        <f t="shared" si="7"/>
        <v>0</v>
      </c>
    </row>
    <row r="115" spans="1:10" s="17" customFormat="1" ht="144" customHeight="1">
      <c r="A115" s="70" t="s">
        <v>62</v>
      </c>
      <c r="B115" s="49">
        <v>124780</v>
      </c>
      <c r="C115" s="49">
        <v>124780</v>
      </c>
      <c r="D115" s="49">
        <v>10400</v>
      </c>
      <c r="E115" s="49">
        <v>0</v>
      </c>
      <c r="F115" s="53">
        <f t="shared" si="4"/>
        <v>-10400</v>
      </c>
      <c r="G115" s="54">
        <f t="shared" si="5"/>
        <v>0</v>
      </c>
      <c r="H115" s="109"/>
      <c r="I115" s="56">
        <f t="shared" si="6"/>
        <v>-124780</v>
      </c>
      <c r="J115" s="57">
        <f t="shared" si="7"/>
        <v>0</v>
      </c>
    </row>
    <row r="116" spans="1:10" s="17" customFormat="1" ht="43.5" customHeight="1">
      <c r="A116" s="71" t="s">
        <v>28</v>
      </c>
      <c r="B116" s="37">
        <f>B117+B118</f>
        <v>7051240</v>
      </c>
      <c r="C116" s="37">
        <f>C117+C118</f>
        <v>7310877.5</v>
      </c>
      <c r="D116" s="37">
        <f>D117+D118</f>
        <v>7310877.5</v>
      </c>
      <c r="E116" s="37">
        <f>E117+E118</f>
        <v>0</v>
      </c>
      <c r="F116" s="37">
        <f t="shared" si="4"/>
        <v>-7310877.5</v>
      </c>
      <c r="G116" s="38">
        <f t="shared" si="5"/>
        <v>0</v>
      </c>
      <c r="H116" s="108"/>
      <c r="I116" s="40">
        <f t="shared" si="6"/>
        <v>-7310877.5</v>
      </c>
      <c r="J116" s="41">
        <f t="shared" si="7"/>
        <v>0</v>
      </c>
    </row>
    <row r="117" spans="1:10" s="17" customFormat="1" ht="61.5" customHeight="1">
      <c r="A117" s="48" t="s">
        <v>119</v>
      </c>
      <c r="B117" s="49">
        <v>5000000</v>
      </c>
      <c r="C117" s="49">
        <v>5259637.5</v>
      </c>
      <c r="D117" s="49">
        <v>5259637.5</v>
      </c>
      <c r="E117" s="49">
        <v>0</v>
      </c>
      <c r="F117" s="53">
        <f t="shared" si="4"/>
        <v>-5259637.5</v>
      </c>
      <c r="G117" s="54">
        <f t="shared" si="5"/>
        <v>0</v>
      </c>
      <c r="H117" s="109"/>
      <c r="I117" s="56">
        <f t="shared" si="6"/>
        <v>-5259637.5</v>
      </c>
      <c r="J117" s="57">
        <f t="shared" si="7"/>
        <v>0</v>
      </c>
    </row>
    <row r="118" spans="1:10" s="17" customFormat="1" ht="78.75" customHeight="1">
      <c r="A118" s="48" t="s">
        <v>120</v>
      </c>
      <c r="B118" s="49">
        <v>2051240</v>
      </c>
      <c r="C118" s="49">
        <v>2051240</v>
      </c>
      <c r="D118" s="49">
        <v>2051240</v>
      </c>
      <c r="E118" s="49">
        <v>0</v>
      </c>
      <c r="F118" s="53">
        <f t="shared" si="4"/>
        <v>-2051240</v>
      </c>
      <c r="G118" s="54">
        <f t="shared" si="5"/>
        <v>0</v>
      </c>
      <c r="H118" s="109"/>
      <c r="I118" s="56">
        <f t="shared" si="6"/>
        <v>-2051240</v>
      </c>
      <c r="J118" s="57">
        <f t="shared" si="7"/>
        <v>0</v>
      </c>
    </row>
    <row r="119" spans="1:10" ht="61.5" customHeight="1">
      <c r="A119" s="112" t="s">
        <v>18</v>
      </c>
      <c r="B119" s="40">
        <f>B120+B121</f>
        <v>645500</v>
      </c>
      <c r="C119" s="40">
        <f>C120+C121</f>
        <v>645500</v>
      </c>
      <c r="D119" s="40">
        <f>D120+D121</f>
        <v>340452.5</v>
      </c>
      <c r="E119" s="40">
        <f>E120+E121</f>
        <v>47577.42</v>
      </c>
      <c r="F119" s="37">
        <f t="shared" si="4"/>
        <v>-292875.08</v>
      </c>
      <c r="G119" s="38">
        <f t="shared" si="5"/>
        <v>0.1397476006197634</v>
      </c>
      <c r="H119" s="113" t="e">
        <f>#REF!-#REF!</f>
        <v>#REF!</v>
      </c>
      <c r="I119" s="40">
        <f t="shared" si="6"/>
        <v>-597922.58</v>
      </c>
      <c r="J119" s="41">
        <f t="shared" si="7"/>
        <v>0.07370630518977536</v>
      </c>
    </row>
    <row r="120" spans="1:10" ht="133.5" customHeight="1">
      <c r="A120" s="103" t="s">
        <v>121</v>
      </c>
      <c r="B120" s="110">
        <v>623000</v>
      </c>
      <c r="C120" s="110">
        <v>623000</v>
      </c>
      <c r="D120" s="110">
        <v>317952.5</v>
      </c>
      <c r="E120" s="110">
        <v>47577.42</v>
      </c>
      <c r="F120" s="53">
        <f t="shared" si="4"/>
        <v>-270375.08</v>
      </c>
      <c r="G120" s="54">
        <f t="shared" si="5"/>
        <v>0.14963687972260006</v>
      </c>
      <c r="H120" s="111"/>
      <c r="I120" s="56">
        <f t="shared" si="6"/>
        <v>-575422.58</v>
      </c>
      <c r="J120" s="57">
        <f t="shared" si="7"/>
        <v>0.0763682504012841</v>
      </c>
    </row>
    <row r="121" spans="1:10" ht="54.75" customHeight="1">
      <c r="A121" s="103" t="s">
        <v>122</v>
      </c>
      <c r="B121" s="110">
        <v>22500</v>
      </c>
      <c r="C121" s="110">
        <v>22500</v>
      </c>
      <c r="D121" s="110">
        <v>22500</v>
      </c>
      <c r="E121" s="110">
        <v>0</v>
      </c>
      <c r="F121" s="53">
        <f t="shared" si="4"/>
        <v>-22500</v>
      </c>
      <c r="G121" s="54">
        <f t="shared" si="5"/>
        <v>0</v>
      </c>
      <c r="H121" s="111"/>
      <c r="I121" s="56">
        <f t="shared" si="6"/>
        <v>-22500</v>
      </c>
      <c r="J121" s="57">
        <f t="shared" si="7"/>
        <v>0</v>
      </c>
    </row>
    <row r="122" spans="1:10" ht="30" customHeight="1">
      <c r="A122" s="114" t="s">
        <v>19</v>
      </c>
      <c r="B122" s="40">
        <f>B123+B124+B125</f>
        <v>229000</v>
      </c>
      <c r="C122" s="40">
        <f>C123+C124+C125</f>
        <v>229000</v>
      </c>
      <c r="D122" s="40">
        <f>D123+D124+D125</f>
        <v>32750</v>
      </c>
      <c r="E122" s="40">
        <f>E123+E124+E125</f>
        <v>7867.79</v>
      </c>
      <c r="F122" s="37">
        <f t="shared" si="4"/>
        <v>-24882.21</v>
      </c>
      <c r="G122" s="38">
        <f t="shared" si="5"/>
        <v>0.24023786259541985</v>
      </c>
      <c r="H122" s="115"/>
      <c r="I122" s="40">
        <f t="shared" si="6"/>
        <v>-221132.21</v>
      </c>
      <c r="J122" s="41">
        <f t="shared" si="7"/>
        <v>0.0343571615720524</v>
      </c>
    </row>
    <row r="123" spans="1:10" ht="41.25" customHeight="1">
      <c r="A123" s="116" t="s">
        <v>123</v>
      </c>
      <c r="B123" s="110">
        <v>65000</v>
      </c>
      <c r="C123" s="110">
        <v>65000</v>
      </c>
      <c r="D123" s="110">
        <v>4000</v>
      </c>
      <c r="E123" s="110">
        <v>1020</v>
      </c>
      <c r="F123" s="53">
        <f t="shared" si="4"/>
        <v>-2980</v>
      </c>
      <c r="G123" s="54">
        <f t="shared" si="5"/>
        <v>0.255</v>
      </c>
      <c r="H123" s="111"/>
      <c r="I123" s="56">
        <f t="shared" si="6"/>
        <v>-63980</v>
      </c>
      <c r="J123" s="57">
        <f t="shared" si="7"/>
        <v>0.015692307692307693</v>
      </c>
    </row>
    <row r="124" spans="1:10" ht="56.25" customHeight="1">
      <c r="A124" s="103" t="s">
        <v>124</v>
      </c>
      <c r="B124" s="110">
        <v>70000</v>
      </c>
      <c r="C124" s="110">
        <v>70000</v>
      </c>
      <c r="D124" s="110">
        <v>17500</v>
      </c>
      <c r="E124" s="110">
        <v>4436.03</v>
      </c>
      <c r="F124" s="53">
        <f t="shared" si="4"/>
        <v>-13063.970000000001</v>
      </c>
      <c r="G124" s="54">
        <f t="shared" si="5"/>
        <v>0.25348742857142853</v>
      </c>
      <c r="H124" s="111"/>
      <c r="I124" s="56">
        <f t="shared" si="6"/>
        <v>-65563.97</v>
      </c>
      <c r="J124" s="57">
        <f t="shared" si="7"/>
        <v>0.06337185714285713</v>
      </c>
    </row>
    <row r="125" spans="1:10" ht="92.25" customHeight="1">
      <c r="A125" s="117" t="s">
        <v>125</v>
      </c>
      <c r="B125" s="110">
        <v>94000</v>
      </c>
      <c r="C125" s="110">
        <v>94000</v>
      </c>
      <c r="D125" s="110">
        <v>11250</v>
      </c>
      <c r="E125" s="110">
        <v>2411.76</v>
      </c>
      <c r="F125" s="53">
        <f t="shared" si="4"/>
        <v>-8838.24</v>
      </c>
      <c r="G125" s="54">
        <f t="shared" si="5"/>
        <v>0.2143786666666667</v>
      </c>
      <c r="H125" s="111"/>
      <c r="I125" s="56">
        <f t="shared" si="6"/>
        <v>-91588.24</v>
      </c>
      <c r="J125" s="57">
        <f t="shared" si="7"/>
        <v>0.02565702127659575</v>
      </c>
    </row>
    <row r="126" spans="1:10" ht="46.5" customHeight="1">
      <c r="A126" s="112" t="s">
        <v>20</v>
      </c>
      <c r="B126" s="40">
        <f>B127</f>
        <v>1308000</v>
      </c>
      <c r="C126" s="40">
        <f>C127</f>
        <v>1384500</v>
      </c>
      <c r="D126" s="40">
        <f>D127</f>
        <v>1318500</v>
      </c>
      <c r="E126" s="40">
        <f>E127</f>
        <v>14483.9</v>
      </c>
      <c r="F126" s="37">
        <f t="shared" si="4"/>
        <v>-1304016.1</v>
      </c>
      <c r="G126" s="38">
        <f t="shared" si="5"/>
        <v>0.010985134622677285</v>
      </c>
      <c r="H126" s="118">
        <f>F126/E126</f>
        <v>-90.0321115169257</v>
      </c>
      <c r="I126" s="40">
        <f t="shared" si="6"/>
        <v>-1370016.1</v>
      </c>
      <c r="J126" s="41">
        <f t="shared" si="7"/>
        <v>0.01046146623329722</v>
      </c>
    </row>
    <row r="127" spans="1:10" ht="131.25" customHeight="1">
      <c r="A127" s="103" t="s">
        <v>126</v>
      </c>
      <c r="B127" s="110">
        <v>1308000</v>
      </c>
      <c r="C127" s="110">
        <v>1384500</v>
      </c>
      <c r="D127" s="110">
        <v>1318500</v>
      </c>
      <c r="E127" s="110">
        <v>14483.9</v>
      </c>
      <c r="F127" s="53">
        <f t="shared" si="4"/>
        <v>-1304016.1</v>
      </c>
      <c r="G127" s="54">
        <f t="shared" si="5"/>
        <v>0.010985134622677285</v>
      </c>
      <c r="H127" s="111"/>
      <c r="I127" s="56">
        <f t="shared" si="6"/>
        <v>-1370016.1</v>
      </c>
      <c r="J127" s="57">
        <f t="shared" si="7"/>
        <v>0.01046146623329722</v>
      </c>
    </row>
    <row r="128" spans="1:10" ht="41.25" customHeight="1">
      <c r="A128" s="112" t="s">
        <v>35</v>
      </c>
      <c r="B128" s="40">
        <f>B129+B130+B131</f>
        <v>4300000</v>
      </c>
      <c r="C128" s="40">
        <f>C129+C130+C131</f>
        <v>5525513.12</v>
      </c>
      <c r="D128" s="40">
        <f>D129+D130+D131</f>
        <v>2725513.12</v>
      </c>
      <c r="E128" s="40">
        <f>E129+E130+E131</f>
        <v>0</v>
      </c>
      <c r="F128" s="37">
        <f t="shared" si="4"/>
        <v>-2725513.12</v>
      </c>
      <c r="G128" s="38">
        <f t="shared" si="5"/>
        <v>0</v>
      </c>
      <c r="H128" s="119"/>
      <c r="I128" s="40">
        <f t="shared" si="6"/>
        <v>-5525513.12</v>
      </c>
      <c r="J128" s="41">
        <f t="shared" si="7"/>
        <v>0</v>
      </c>
    </row>
    <row r="129" spans="1:10" ht="52.5" customHeight="1">
      <c r="A129" s="117" t="s">
        <v>127</v>
      </c>
      <c r="B129" s="110">
        <v>3300000</v>
      </c>
      <c r="C129" s="110">
        <v>3300000</v>
      </c>
      <c r="D129" s="110">
        <v>1300000</v>
      </c>
      <c r="E129" s="110">
        <v>0</v>
      </c>
      <c r="F129" s="53">
        <f t="shared" si="4"/>
        <v>-1300000</v>
      </c>
      <c r="G129" s="54">
        <f t="shared" si="5"/>
        <v>0</v>
      </c>
      <c r="H129" s="111"/>
      <c r="I129" s="56">
        <f t="shared" si="6"/>
        <v>-3300000</v>
      </c>
      <c r="J129" s="57">
        <f t="shared" si="7"/>
        <v>0</v>
      </c>
    </row>
    <row r="130" spans="1:10" ht="59.25" customHeight="1">
      <c r="A130" s="117" t="s">
        <v>128</v>
      </c>
      <c r="B130" s="110">
        <v>500000</v>
      </c>
      <c r="C130" s="110">
        <v>1725513.12</v>
      </c>
      <c r="D130" s="110">
        <v>1425513.12</v>
      </c>
      <c r="E130" s="110">
        <v>0</v>
      </c>
      <c r="F130" s="53">
        <f t="shared" si="4"/>
        <v>-1425513.12</v>
      </c>
      <c r="G130" s="54">
        <f t="shared" si="5"/>
        <v>0</v>
      </c>
      <c r="H130" s="111"/>
      <c r="I130" s="56">
        <f t="shared" si="6"/>
        <v>-1725513.12</v>
      </c>
      <c r="J130" s="57">
        <f t="shared" si="7"/>
        <v>0</v>
      </c>
    </row>
    <row r="131" spans="1:10" ht="84" customHeight="1">
      <c r="A131" s="103" t="s">
        <v>129</v>
      </c>
      <c r="B131" s="110">
        <v>500000</v>
      </c>
      <c r="C131" s="110">
        <v>500000</v>
      </c>
      <c r="D131" s="110">
        <v>0</v>
      </c>
      <c r="E131" s="110">
        <v>0</v>
      </c>
      <c r="F131" s="53">
        <f t="shared" si="4"/>
        <v>0</v>
      </c>
      <c r="G131" s="54" t="e">
        <f t="shared" si="5"/>
        <v>#DIV/0!</v>
      </c>
      <c r="H131" s="111"/>
      <c r="I131" s="56">
        <f t="shared" si="6"/>
        <v>-500000</v>
      </c>
      <c r="J131" s="57">
        <f t="shared" si="7"/>
        <v>0</v>
      </c>
    </row>
    <row r="132" spans="1:10" ht="36.75" customHeight="1">
      <c r="A132" s="112" t="s">
        <v>30</v>
      </c>
      <c r="B132" s="40">
        <f>B134+B135+B136+B137+B138+B139+B140</f>
        <v>55526266</v>
      </c>
      <c r="C132" s="40">
        <f>C134+C135+C136+C137+C138+C139+C140+C133</f>
        <v>51118342.870000005</v>
      </c>
      <c r="D132" s="40">
        <f>D134+D135+D136+D137+D138+D139+D140+D133</f>
        <v>11621433.870000001</v>
      </c>
      <c r="E132" s="40">
        <f>E134+E135+E136+E137+E138+E139+E140+E133</f>
        <v>126450</v>
      </c>
      <c r="F132" s="37">
        <f t="shared" si="4"/>
        <v>-11494983.870000001</v>
      </c>
      <c r="G132" s="38">
        <f t="shared" si="5"/>
        <v>0.010880757178029702</v>
      </c>
      <c r="H132" s="119"/>
      <c r="I132" s="40">
        <f t="shared" si="6"/>
        <v>-50991892.870000005</v>
      </c>
      <c r="J132" s="41">
        <f t="shared" si="7"/>
        <v>0.0024736717370040205</v>
      </c>
    </row>
    <row r="133" spans="1:10" ht="57.75" customHeight="1">
      <c r="A133" s="117" t="s">
        <v>146</v>
      </c>
      <c r="B133" s="110">
        <v>0</v>
      </c>
      <c r="C133" s="110">
        <v>225000</v>
      </c>
      <c r="D133" s="110">
        <v>225000</v>
      </c>
      <c r="E133" s="110">
        <v>0</v>
      </c>
      <c r="F133" s="53">
        <f t="shared" si="4"/>
        <v>-225000</v>
      </c>
      <c r="G133" s="54">
        <f t="shared" si="5"/>
        <v>0</v>
      </c>
      <c r="H133" s="111"/>
      <c r="I133" s="56">
        <f t="shared" si="6"/>
        <v>-225000</v>
      </c>
      <c r="J133" s="57">
        <f t="shared" si="7"/>
        <v>0</v>
      </c>
    </row>
    <row r="134" spans="1:10" ht="57.75" customHeight="1">
      <c r="A134" s="103" t="s">
        <v>130</v>
      </c>
      <c r="B134" s="110">
        <v>17062409</v>
      </c>
      <c r="C134" s="110">
        <v>17062409</v>
      </c>
      <c r="D134" s="110">
        <v>760000</v>
      </c>
      <c r="E134" s="110">
        <v>0</v>
      </c>
      <c r="F134" s="53">
        <f t="shared" si="4"/>
        <v>-760000</v>
      </c>
      <c r="G134" s="54">
        <f t="shared" si="5"/>
        <v>0</v>
      </c>
      <c r="H134" s="120"/>
      <c r="I134" s="56">
        <f t="shared" si="6"/>
        <v>-17062409</v>
      </c>
      <c r="J134" s="57">
        <f t="shared" si="7"/>
        <v>0</v>
      </c>
    </row>
    <row r="135" spans="1:10" ht="75" customHeight="1">
      <c r="A135" s="103" t="s">
        <v>131</v>
      </c>
      <c r="B135" s="110">
        <v>2000000</v>
      </c>
      <c r="C135" s="110">
        <v>2000000</v>
      </c>
      <c r="D135" s="110">
        <v>0</v>
      </c>
      <c r="E135" s="110">
        <v>0</v>
      </c>
      <c r="F135" s="53">
        <f t="shared" si="4"/>
        <v>0</v>
      </c>
      <c r="G135" s="54" t="e">
        <f t="shared" si="5"/>
        <v>#DIV/0!</v>
      </c>
      <c r="H135" s="120"/>
      <c r="I135" s="56">
        <f t="shared" si="6"/>
        <v>-2000000</v>
      </c>
      <c r="J135" s="57">
        <f t="shared" si="7"/>
        <v>0</v>
      </c>
    </row>
    <row r="136" spans="1:10" ht="99" customHeight="1">
      <c r="A136" s="103" t="s">
        <v>132</v>
      </c>
      <c r="B136" s="110">
        <v>31022257</v>
      </c>
      <c r="C136" s="110">
        <v>26622946.87</v>
      </c>
      <c r="D136" s="110">
        <v>5572946.87</v>
      </c>
      <c r="E136" s="110">
        <v>0</v>
      </c>
      <c r="F136" s="53">
        <f t="shared" si="4"/>
        <v>-5572946.87</v>
      </c>
      <c r="G136" s="54">
        <f t="shared" si="5"/>
        <v>0</v>
      </c>
      <c r="H136" s="120"/>
      <c r="I136" s="56">
        <f t="shared" si="6"/>
        <v>-26622946.87</v>
      </c>
      <c r="J136" s="57">
        <f t="shared" si="7"/>
        <v>0</v>
      </c>
    </row>
    <row r="137" spans="1:10" ht="39.75" customHeight="1">
      <c r="A137" s="103" t="s">
        <v>133</v>
      </c>
      <c r="B137" s="110">
        <v>1245100</v>
      </c>
      <c r="C137" s="110">
        <v>695000</v>
      </c>
      <c r="D137" s="110">
        <v>570000</v>
      </c>
      <c r="E137" s="110">
        <v>126450</v>
      </c>
      <c r="F137" s="53">
        <f t="shared" si="4"/>
        <v>-443550</v>
      </c>
      <c r="G137" s="54">
        <f t="shared" si="5"/>
        <v>0.2218421052631579</v>
      </c>
      <c r="H137" s="120"/>
      <c r="I137" s="56">
        <f t="shared" si="6"/>
        <v>-568550</v>
      </c>
      <c r="J137" s="57">
        <f t="shared" si="7"/>
        <v>0.18194244604316548</v>
      </c>
    </row>
    <row r="138" spans="1:10" ht="67.5" customHeight="1">
      <c r="A138" s="121" t="s">
        <v>134</v>
      </c>
      <c r="B138" s="122">
        <v>30000</v>
      </c>
      <c r="C138" s="122">
        <v>30000</v>
      </c>
      <c r="D138" s="110">
        <v>15000</v>
      </c>
      <c r="E138" s="110">
        <v>0</v>
      </c>
      <c r="F138" s="53">
        <f t="shared" si="4"/>
        <v>-15000</v>
      </c>
      <c r="G138" s="54">
        <f t="shared" si="5"/>
        <v>0</v>
      </c>
      <c r="H138" s="120"/>
      <c r="I138" s="56">
        <f t="shared" si="6"/>
        <v>-30000</v>
      </c>
      <c r="J138" s="57">
        <f t="shared" si="7"/>
        <v>0</v>
      </c>
    </row>
    <row r="139" spans="1:10" ht="147" customHeight="1">
      <c r="A139" s="121" t="s">
        <v>135</v>
      </c>
      <c r="B139" s="122">
        <v>6500</v>
      </c>
      <c r="C139" s="110">
        <v>6500</v>
      </c>
      <c r="D139" s="110">
        <v>2000</v>
      </c>
      <c r="E139" s="110">
        <v>0</v>
      </c>
      <c r="F139" s="53">
        <f t="shared" si="4"/>
        <v>-2000</v>
      </c>
      <c r="G139" s="54">
        <f t="shared" si="5"/>
        <v>0</v>
      </c>
      <c r="H139" s="111"/>
      <c r="I139" s="56">
        <f t="shared" si="6"/>
        <v>-6500</v>
      </c>
      <c r="J139" s="57">
        <f t="shared" si="7"/>
        <v>0</v>
      </c>
    </row>
    <row r="140" spans="1:10" ht="36.75" customHeight="1">
      <c r="A140" s="121" t="s">
        <v>136</v>
      </c>
      <c r="B140" s="122">
        <v>4160000</v>
      </c>
      <c r="C140" s="110">
        <v>4476487</v>
      </c>
      <c r="D140" s="110">
        <v>4476487</v>
      </c>
      <c r="E140" s="110">
        <v>0</v>
      </c>
      <c r="F140" s="53">
        <f aca="true" t="shared" si="8" ref="F140:F145">E140-D140</f>
        <v>-4476487</v>
      </c>
      <c r="G140" s="54">
        <f aca="true" t="shared" si="9" ref="G140:G145">E140/D140</f>
        <v>0</v>
      </c>
      <c r="H140" s="111"/>
      <c r="I140" s="56">
        <f aca="true" t="shared" si="10" ref="I140:I145">E140-C140</f>
        <v>-4476487</v>
      </c>
      <c r="J140" s="57">
        <f aca="true" t="shared" si="11" ref="J140:J145">E140/C140</f>
        <v>0</v>
      </c>
    </row>
    <row r="141" spans="1:10" ht="30" customHeight="1">
      <c r="A141" s="112" t="s">
        <v>26</v>
      </c>
      <c r="B141" s="40">
        <f>B143+B144</f>
        <v>600900</v>
      </c>
      <c r="C141" s="40">
        <f>C143+C144+C142</f>
        <v>4167571.36</v>
      </c>
      <c r="D141" s="40">
        <f>D143+D144+D142</f>
        <v>3853271.36</v>
      </c>
      <c r="E141" s="40">
        <f>E143+E144+E142</f>
        <v>20280</v>
      </c>
      <c r="F141" s="37">
        <f t="shared" si="8"/>
        <v>-3832991.36</v>
      </c>
      <c r="G141" s="38">
        <f t="shared" si="9"/>
        <v>0.005263060424584268</v>
      </c>
      <c r="H141" s="115"/>
      <c r="I141" s="40">
        <f t="shared" si="10"/>
        <v>-4147291.36</v>
      </c>
      <c r="J141" s="41">
        <f t="shared" si="11"/>
        <v>0.004866143431794771</v>
      </c>
    </row>
    <row r="142" spans="1:10" ht="75.75" customHeight="1">
      <c r="A142" s="117" t="s">
        <v>147</v>
      </c>
      <c r="B142" s="110">
        <v>0</v>
      </c>
      <c r="C142" s="110">
        <v>3565000</v>
      </c>
      <c r="D142" s="110">
        <v>3565000</v>
      </c>
      <c r="E142" s="110">
        <v>0</v>
      </c>
      <c r="F142" s="53">
        <f t="shared" si="8"/>
        <v>-3565000</v>
      </c>
      <c r="G142" s="54">
        <f t="shared" si="9"/>
        <v>0</v>
      </c>
      <c r="H142" s="120"/>
      <c r="I142" s="56">
        <f t="shared" si="10"/>
        <v>-3565000</v>
      </c>
      <c r="J142" s="57">
        <f t="shared" si="11"/>
        <v>0</v>
      </c>
    </row>
    <row r="143" spans="1:10" ht="58.5" customHeight="1">
      <c r="A143" s="103" t="s">
        <v>137</v>
      </c>
      <c r="B143" s="110">
        <v>450900</v>
      </c>
      <c r="C143" s="110">
        <v>452571.36</v>
      </c>
      <c r="D143" s="110">
        <v>138271.36</v>
      </c>
      <c r="E143" s="110">
        <v>0</v>
      </c>
      <c r="F143" s="53">
        <f t="shared" si="8"/>
        <v>-138271.36</v>
      </c>
      <c r="G143" s="54">
        <f t="shared" si="9"/>
        <v>0</v>
      </c>
      <c r="H143" s="111"/>
      <c r="I143" s="56">
        <f t="shared" si="10"/>
        <v>-452571.36</v>
      </c>
      <c r="J143" s="57">
        <f t="shared" si="11"/>
        <v>0</v>
      </c>
    </row>
    <row r="144" spans="1:10" ht="42" customHeight="1">
      <c r="A144" s="117" t="s">
        <v>150</v>
      </c>
      <c r="B144" s="110">
        <v>150000</v>
      </c>
      <c r="C144" s="110">
        <v>150000</v>
      </c>
      <c r="D144" s="110">
        <v>150000</v>
      </c>
      <c r="E144" s="110">
        <v>20280</v>
      </c>
      <c r="F144" s="53">
        <f t="shared" si="8"/>
        <v>-129720</v>
      </c>
      <c r="G144" s="54">
        <f t="shared" si="9"/>
        <v>0.1352</v>
      </c>
      <c r="H144" s="111"/>
      <c r="I144" s="56">
        <f t="shared" si="10"/>
        <v>-129720</v>
      </c>
      <c r="J144" s="57">
        <f t="shared" si="11"/>
        <v>0.1352</v>
      </c>
    </row>
    <row r="145" spans="1:10" s="28" customFormat="1" ht="30" customHeight="1">
      <c r="A145" s="123" t="s">
        <v>12</v>
      </c>
      <c r="B145" s="33">
        <f>B103+B104</f>
        <v>584492997.24</v>
      </c>
      <c r="C145" s="33">
        <f>C103+C104</f>
        <v>618656785.05</v>
      </c>
      <c r="D145" s="33">
        <f>D103+D104</f>
        <v>222292406.44</v>
      </c>
      <c r="E145" s="33">
        <f>E103+E104</f>
        <v>108758794.71000001</v>
      </c>
      <c r="F145" s="32">
        <f t="shared" si="8"/>
        <v>-113533611.72999999</v>
      </c>
      <c r="G145" s="105">
        <f t="shared" si="9"/>
        <v>0.489260053691288</v>
      </c>
      <c r="H145" s="124"/>
      <c r="I145" s="33">
        <f t="shared" si="10"/>
        <v>-509897990.3399999</v>
      </c>
      <c r="J145" s="107">
        <f t="shared" si="11"/>
        <v>0.17579827351478913</v>
      </c>
    </row>
    <row r="146" spans="1:10" s="19" customFormat="1" ht="37.5" customHeight="1">
      <c r="A146" s="129" t="s">
        <v>34</v>
      </c>
      <c r="B146" s="129"/>
      <c r="C146" s="129"/>
      <c r="D146" s="129"/>
      <c r="E146" s="129"/>
      <c r="F146" s="129"/>
      <c r="G146" s="129"/>
      <c r="H146" s="129"/>
      <c r="I146" s="129"/>
      <c r="J146" s="129"/>
    </row>
    <row r="147" spans="1:10" ht="14.2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</row>
    <row r="148" spans="1:10" ht="15">
      <c r="A148" s="20"/>
      <c r="B148" s="21"/>
      <c r="C148" s="21"/>
      <c r="D148" s="22"/>
      <c r="E148" s="23"/>
      <c r="F148" s="22"/>
      <c r="G148" s="20"/>
      <c r="H148" s="24"/>
      <c r="I148" s="24"/>
      <c r="J148" s="24"/>
    </row>
    <row r="149" spans="1:10" ht="15">
      <c r="A149" s="20"/>
      <c r="B149" s="21"/>
      <c r="C149" s="21"/>
      <c r="D149" s="22"/>
      <c r="E149" s="23"/>
      <c r="F149" s="22"/>
      <c r="G149" s="20"/>
      <c r="H149" s="24"/>
      <c r="I149" s="24"/>
      <c r="J149" s="24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7" ht="15">
      <c r="A151" s="20"/>
      <c r="B151" s="21"/>
      <c r="C151" s="21"/>
      <c r="D151" s="22"/>
      <c r="E151" s="23"/>
      <c r="F151" s="22"/>
      <c r="G151" s="20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</sheetData>
  <sheetProtection/>
  <mergeCells count="10">
    <mergeCell ref="A1:J1"/>
    <mergeCell ref="F3:G3"/>
    <mergeCell ref="I3:J3"/>
    <mergeCell ref="A2:J2"/>
    <mergeCell ref="A146:J147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2022-04-04T11:30:00Z</cp:lastPrinted>
  <dcterms:created xsi:type="dcterms:W3CDTF">2006-09-07T13:25:24Z</dcterms:created>
  <dcterms:modified xsi:type="dcterms:W3CDTF">2022-04-08T09:15:45Z</dcterms:modified>
  <cp:category/>
  <cp:version/>
  <cp:contentType/>
  <cp:contentStatus/>
</cp:coreProperties>
</file>