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13" i="1"/>
  <c r="J24"/>
  <c r="J72"/>
  <c r="J26" l="1"/>
  <c r="J40"/>
  <c r="J54" l="1"/>
  <c r="J59"/>
  <c r="J94"/>
  <c r="J98"/>
  <c r="J99"/>
  <c r="J102"/>
  <c r="J60"/>
  <c r="J46"/>
  <c r="J45"/>
  <c r="J64"/>
  <c r="J97" l="1"/>
  <c r="J62"/>
  <c r="J18"/>
  <c r="J27" l="1"/>
  <c r="J42"/>
  <c r="J125"/>
  <c r="J123"/>
  <c r="J70"/>
  <c r="J32"/>
  <c r="J104"/>
  <c r="J52"/>
  <c r="J84"/>
  <c r="J108"/>
  <c r="J107"/>
  <c r="J91"/>
  <c r="J89"/>
  <c r="J20"/>
  <c r="J14"/>
  <c r="J13"/>
  <c r="J61"/>
  <c r="J90"/>
  <c r="J71"/>
  <c r="J57"/>
  <c r="J81"/>
  <c r="J79" l="1"/>
  <c r="J30" l="1"/>
  <c r="J112"/>
  <c r="J50"/>
  <c r="J110" l="1"/>
  <c r="J23" l="1"/>
  <c r="J19" s="1"/>
  <c r="J93"/>
  <c r="J77"/>
  <c r="J56"/>
  <c r="J75"/>
  <c r="J100"/>
  <c r="J68"/>
  <c r="J67" s="1"/>
  <c r="J86"/>
  <c r="J31" l="1"/>
  <c r="J17" l="1"/>
  <c r="J16" s="1"/>
  <c r="J44" l="1"/>
  <c r="J63" l="1"/>
  <c r="J53" s="1"/>
  <c r="J49" l="1"/>
  <c r="J37"/>
  <c r="J88"/>
  <c r="J85" s="1"/>
  <c r="J120" l="1"/>
  <c r="J29"/>
  <c r="J47" l="1"/>
  <c r="J106" l="1"/>
  <c r="J119"/>
  <c r="J118" s="1"/>
  <c r="J124"/>
  <c r="J95"/>
  <c r="J51"/>
  <c r="J92" l="1"/>
  <c r="J126" s="1"/>
  <c r="J36"/>
  <c r="J38" l="1"/>
  <c r="J12" l="1"/>
  <c r="J11" s="1"/>
  <c r="J74" l="1"/>
  <c r="J73" s="1"/>
  <c r="J83" l="1"/>
  <c r="J76" s="1"/>
  <c r="J122" l="1"/>
  <c r="J121" s="1"/>
  <c r="J34" l="1"/>
  <c r="J33" l="1"/>
  <c r="J25" l="1"/>
  <c r="J127" l="1"/>
</calcChain>
</file>

<file path=xl/sharedStrings.xml><?xml version="1.0" encoding="utf-8"?>
<sst xmlns="http://schemas.openxmlformats.org/spreadsheetml/2006/main" count="347" uniqueCount="209">
  <si>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</si>
  <si>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</si>
  <si>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</si>
  <si>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</si>
  <si>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</si>
  <si>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</si>
  <si>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</si>
  <si>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</si>
  <si>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</si>
  <si>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</si>
  <si>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</si>
  <si>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</si>
  <si>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</si>
  <si>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</si>
  <si>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</si>
  <si>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</si>
  <si>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</si>
  <si>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</si>
  <si>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</si>
  <si>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</si>
  <si>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</si>
  <si>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1200000</t>
  </si>
  <si>
    <t>Управління ЖКГ та будівництва міської ради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</si>
  <si>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</si>
  <si>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</si>
  <si>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</si>
  <si>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</si>
  <si>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</si>
  <si>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</si>
  <si>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Управління комунального майна та земельних відносин</t>
  </si>
  <si>
    <t>3700000</t>
  </si>
  <si>
    <t>Фінансове управління міської ради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</si>
  <si>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</si>
  <si>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</si>
  <si>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</si>
  <si>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</si>
  <si>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</si>
  <si>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0620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</si>
  <si>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</si>
  <si>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</si>
  <si>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</si>
  <si>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</si>
  <si>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</si>
  <si>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</si>
  <si>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</si>
  <si>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</si>
  <si>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</si>
  <si>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</si>
  <si>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</si>
  <si>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</si>
  <si>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</si>
  <si>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</si>
  <si>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3710160</t>
  </si>
  <si>
    <t>Придбання техніки</t>
  </si>
  <si>
    <t>капітальних вкладень бюджету Ніжинської міської ТГ у розрізі інвестиційних проектів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</si>
  <si>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</si>
  <si>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</si>
  <si>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</si>
  <si>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</si>
  <si>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</si>
  <si>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</si>
  <si>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</si>
  <si>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</si>
  <si>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</si>
  <si>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</si>
  <si>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</si>
  <si>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</si>
  <si>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</si>
  <si>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</t>
  </si>
  <si>
    <t>2030</t>
  </si>
  <si>
    <t>Лікарсько-акушерська допомога вагітним, породіллям та новонародженим</t>
  </si>
  <si>
    <t>7520</t>
  </si>
  <si>
    <t>0460</t>
  </si>
  <si>
    <t>Реалізація Національної програми інформатизації</t>
  </si>
  <si>
    <t>0217520</t>
  </si>
  <si>
    <t>0218240</t>
  </si>
  <si>
    <t>8240</t>
  </si>
  <si>
    <t>0380</t>
  </si>
  <si>
    <t>Заходи та роботи з територіальної оборони</t>
  </si>
  <si>
    <t>1017520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</si>
  <si>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</si>
  <si>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</si>
  <si>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</si>
  <si>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3131</t>
  </si>
  <si>
    <t>Заходи із запобігання та ліквідації надзвичайних ситуацій та наслідків стихійного лиха</t>
  </si>
  <si>
    <t>3717520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</si>
  <si>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</si>
  <si>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</si>
  <si>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</si>
  <si>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</si>
  <si>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</si>
  <si>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Додаток 6-1</t>
  </si>
  <si>
    <t xml:space="preserve">           до рiшення мiської ради VIIІ скликання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</si>
  <si>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2024р"</t>
  </si>
  <si>
    <t xml:space="preserve">Комплексна програма заходів та робіт з територіальної оборони Ніжинської міської територіальної громади на 2024 рік </t>
  </si>
  <si>
    <r>
      <t>Капітальний ремонт  частини приміщення  (50м</t>
    </r>
    <r>
      <rPr>
        <sz val="10"/>
        <color indexed="8"/>
        <rFont val="Calibri"/>
        <family val="2"/>
        <charset val="204"/>
      </rPr>
      <t>²</t>
    </r>
    <r>
      <rPr>
        <sz val="10"/>
        <color indexed="8"/>
        <rFont val="Times New Roman"/>
        <family val="1"/>
        <charset val="204"/>
      </rPr>
      <t>)   Територіального центру по вул. Шевченка,99-Є у м.Ніжині Чернігівської області в т.ч. ПВР</t>
    </r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</si>
  <si>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2024рік</t>
  </si>
  <si>
    <t>Капітальний ремонт частини підїздної дороги до кладовища "Овдіївське" від №19 до №37по вул. Вознесенська та від №67 до №83 по вул. Лисенка Миколи</t>
  </si>
  <si>
    <t>0217640</t>
  </si>
  <si>
    <t>7640</t>
  </si>
  <si>
    <t>0470</t>
  </si>
  <si>
    <t>Заходи з енергозбереження</t>
  </si>
  <si>
    <t>1217330</t>
  </si>
  <si>
    <t>0443</t>
  </si>
  <si>
    <t>Будівництво інших об’єктів  комунальної власності</t>
  </si>
  <si>
    <t>Будівництво ЛЕП по вул.Арвата, Афганців, П.Морозова із встановленням КТП в м.Ніжин Чернігівської обл., в т.ч. ПВР</t>
  </si>
  <si>
    <t>Капітальне будівництво (придбання) інших об’єктів</t>
  </si>
  <si>
    <t>1100000</t>
  </si>
  <si>
    <t>Відділ з питань фізичної культури та спорту міської ради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</si>
  <si>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</si>
  <si>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</si>
  <si>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</si>
  <si>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Придбання килима КДЮСШ</t>
  </si>
  <si>
    <t>Програма інформатизації Ніжинської міської територіальної громади на 2024 - 2026 роки</t>
  </si>
  <si>
    <t>0212030</t>
  </si>
  <si>
    <t>0218110</t>
  </si>
  <si>
    <t>8110</t>
  </si>
  <si>
    <t>3122</t>
  </si>
  <si>
    <t>0611291</t>
  </si>
  <si>
    <t>1291</t>
  </si>
  <si>
    <t>0990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</si>
  <si>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</si>
  <si>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Придбання засобів навчання та мультимедійного обладнання  (Співфінансування з бюджету Ніжинської міської ТГ)</t>
  </si>
  <si>
    <t>Очікуваний рівень готовності проекту на кінець 2024 року</t>
  </si>
  <si>
    <t>0733</t>
  </si>
  <si>
    <t>0810</t>
  </si>
  <si>
    <t>у 2024 році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</si>
  <si>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</si>
  <si>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</si>
  <si>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</si>
  <si>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1216030</t>
  </si>
  <si>
    <t>6030</t>
  </si>
  <si>
    <t>Організація благоустрою населених пунктів</t>
  </si>
  <si>
    <t>МЦП " Удосконалення системи поводження з ТПВ, розвитку та збереження зелених насаджень,  благоустрою територій Ніжинської міської ТГ на 2024 рік"(придбання багаторічних рослин)</t>
  </si>
  <si>
    <t>0617321</t>
  </si>
  <si>
    <t>7321</t>
  </si>
  <si>
    <t>Будівництво освітніх установ та закладів</t>
  </si>
  <si>
    <t>Реконструкція та реставрація інших об’єктів</t>
  </si>
  <si>
    <t>Реконструкція системи газопостачання об’єкта за адресою: Чернігівська обл., місто Ніжин, вул. Івана Франка, буд.22, в т.ч. ПВР (приміщення СЮТ)</t>
  </si>
  <si>
    <t>Реконструкція системи газопостачання об’єкта за адресою: Чернігівська обл., місто Ніжин, вул. Овдіївська, буд.227, в т.ч. ПВР (приміщення гімназії №13)</t>
  </si>
  <si>
    <t xml:space="preserve">Програма розвитку цивільного захисту Ніжинської міської територіальної громади на 2024 рік (Нове будівництво міської автоматизованої системи центрального оповіщення м. Ніжина, Чернігівської обл, в т.ч. ПКД)                                                                                                                                </t>
  </si>
  <si>
    <t>1115011</t>
  </si>
  <si>
    <t>Проведення навчально-тренувальних зборів і змагань з олімпійських видів спорту</t>
  </si>
  <si>
    <t>Програма розвитку фізичної культури та спорту відділу з питань фізичної культури та спорту ( придбання інвентарю-страхувального подіума для тренера на різновисокі бруси федерації гімнастики спортивної)</t>
  </si>
  <si>
    <t>Капітальний ремонт частини даху ЗОШ  I-III ст.№ 7 м.Ніжин, вул. Гоголя,15 Чернігівська обл., в т.ч. ПКД</t>
  </si>
  <si>
    <t>Будівництво системи передачі даних та відеоспостереження м. Ніжин, Чернігівської обл.,в т.ч. ПКД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</si>
  <si>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рік( виготовлення ПКД по капітальному ремонту приміщень під укриття та дитячого відділення)</t>
  </si>
  <si>
    <t>Дооснащення безоплатної мультифункціональної аудіовізуальної студії для розвитку молоді у сфері креативних індустрій у приміщенні музичної школи, створеної у партнерстві з ГО "Культурна платформа Закарпаття" та Дитячим фондом ООН (ЮНІСЕФ)</t>
  </si>
  <si>
    <t>1011080</t>
  </si>
  <si>
    <t>0960</t>
  </si>
  <si>
    <t>Надання спеціалізованої освіти мистецькими школами</t>
  </si>
  <si>
    <t>1210180</t>
  </si>
  <si>
    <t>Програма розвитку міжнародної та інвестиційної діяльності в Ніжинській міській ТГ (проект відновлення  послуг  місцевого самоврядування (закупівля навісного обладнання для багатофункціональної комунальної машини)</t>
  </si>
  <si>
    <t xml:space="preserve">Комплексна  програма енергоефективності бюджетної, комунальної та житлової сфер Ніжинської територіальної громади на 2022-2024роки"Будівництво  мережевої  сонячної  електростанції на 130кВт для власного споживання  електричної енергії КП "НУВКГ" (ВНС "Червона Гребля") </t>
  </si>
  <si>
    <t xml:space="preserve">Програма розвитку міжнародної та інвестиційної діяльності в Ніжинській міській ТГ(Співфінансування проекту  "Безпечна громада на 2023-2027" (Будівництво  мережі відеоспостереження в громадських місцях, в т.ч. ПКД) </t>
  </si>
  <si>
    <t>Внески до статутного капіталу суб’єктів господарювання</t>
  </si>
  <si>
    <t>МЦП "Розвитку та фінансової підтримки комунальних підприємств Ніжинської міської ТГ на 2024 рік"( КП "НУВКГ")</t>
  </si>
  <si>
    <t>Капітальний ремонт частини даху Ніжинської гімназії №2 в м. Ніжин по вул. Шевченка, 56 Чернігівської обл., в т.ч. ПКД</t>
  </si>
  <si>
    <t xml:space="preserve">Програма розвитку цивільного захисту Ніжинської міської територіальної громади на 2024 рік (КП "СЕЗ" прицеп)                                                                                                                                </t>
  </si>
  <si>
    <t>1014030</t>
  </si>
  <si>
    <t>0824</t>
  </si>
  <si>
    <t>Забезпечення діяльності бібліотек</t>
  </si>
  <si>
    <t>Передплата періодичних видань для ЦБС</t>
  </si>
  <si>
    <t>1014081</t>
  </si>
  <si>
    <t>4081</t>
  </si>
  <si>
    <t>Забезпечення діяльності інших закладів в галузі  культури і мистецтва</t>
  </si>
  <si>
    <t>0829</t>
  </si>
  <si>
    <t>Придбання обладнання централізованій бухгалтерії</t>
  </si>
  <si>
    <t>0617520</t>
  </si>
  <si>
    <t>1117520</t>
  </si>
  <si>
    <t xml:space="preserve">Комплексна  програма енергоефективності бюджетної, комунальної та житлової сфер Ніжинської територіальної громади на 2022-2024роки "Співфінансування проекту  встановлення сонячної електростанції на даху" </t>
  </si>
  <si>
    <t>Міська програма реалізації повноважень міської ради у галузі земельних відносин на 2024 рік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</si>
  <si>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</si>
  <si>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</si>
  <si>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0611181</t>
  </si>
  <si>
    <t>Співфінансування заходів, що реалізуються за рахунок субвенції з ДБ МБ на забезпечення якісної, сучасної та доступної загальної середньої освіти "Нова українська школа"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</si>
  <si>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кап. ремонту приміщень-2 600 000, обладнання для реабілітац.відділення -6 130 910,73, трубка для рентгенапарата - 600 000, операц. стіл - 130 000) </t>
  </si>
  <si>
    <t>1181</t>
  </si>
  <si>
    <t>Виготовлення ПКД на капітальний ремонт вулично - шляхової мережі по вул. Геологів</t>
  </si>
  <si>
    <t xml:space="preserve"> </t>
  </si>
  <si>
    <t>Субвенція з ДБ МБ на забезпечення якісної, сучасної та доступної загальної середньої освіти "Нова українська школа" (Придбання засобів навчання та мультимедійного обладнання )</t>
  </si>
  <si>
    <t>1217375</t>
  </si>
  <si>
    <t>Реалізація проектів (заходів) з відновлення об’єктів житлового фонду, пошкоджених  внаслідо збройної агресії</t>
  </si>
  <si>
    <t xml:space="preserve">Проведення капітального ремонту повідновленню житлового будинку по вул. Франко, пошкодженого внаслідок збройної агресії </t>
  </si>
  <si>
    <t>Реконструкція системи газопостачання об’єкта за адресою: Чернігівська обл., місто Ніжин, вул. Купецька, 13 в т.ч. ПВР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</si>
  <si>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приміщень-13863300, обладнання для реабілітац.від-19172839,27грн, придбання оснащення ренгеноопераційної та надання медичної допомоги за напрямком ендоваскулярна хірургія, хірургічного відділення №2, неврологічного відділення №2-4210800грн)</t>
  </si>
  <si>
    <t>0216083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</si>
  <si>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</si>
  <si>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</si>
  <si>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</si>
  <si>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3121</t>
  </si>
  <si>
    <t>Капітальне будівництво (придбання) житла</t>
  </si>
  <si>
    <t>0210160</t>
  </si>
  <si>
    <t>Придбання відеокамери</t>
  </si>
  <si>
    <t>Субвенція з ДБ місцевим бюджетам на проектні, будівельно - 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 - сиріт, дітей, позбавлених батьківського піклування, осіб з їх числа"</t>
  </si>
  <si>
    <t>Придбання елементів дитячого майданчика - 94,0 тис.грн., придбання саджанців - 83,0 тис.грн.</t>
  </si>
  <si>
    <t>Придбання кондиціонерів у приміщення актової зали гімназії №3 м. Ніжина</t>
  </si>
  <si>
    <t>Виготовлення ПКД по об’єкту "Будівництво світлофорного об’єкту по вул. Незалежності"</t>
  </si>
  <si>
    <t xml:space="preserve">Програма розвитку міжнародної та інвестиційної діяльності в Ніжинській міській ТГ (Співфінансування проектів: створення умов для  працевлаштування ВПО шляхом створення  виробництва з пошиття одягу (кондиціонери) </t>
  </si>
  <si>
    <t>0212111</t>
  </si>
  <si>
    <t>2111</t>
  </si>
  <si>
    <t>Міська цільова Програма фінансової підтримки комунального некомерційного підприємства ‘’Ніжинський міський центр первинної медико-санітарної допомоги’’ Ніжинської міської ради Чернігівської області   та забезпечення медичної допомоги населенню   на 2024-2026 роки (придбання стаціонарного УЗД апарата).</t>
  </si>
  <si>
    <t>Первинна медична допомога населенню, що надається центром первинної медичної допомоги</t>
  </si>
  <si>
    <t>Програма розвитку цивільного захисту Ніжинської міської територіальної громади на 2024 рік в т.ч. :  укриття  для ДНЗ №13 - 1331700,00 грн, укриття для мешканців мікрорайону "Космонавтів" - 1167700,00 грн.,</t>
  </si>
  <si>
    <t xml:space="preserve">Програма розвитку цивільного захисту Ніжинської міської територіальної громади на 2024 рік , в т.ч. укриття ДНЗ №13-4 768 300грн                                                                                                                               </t>
  </si>
  <si>
    <t>Субвенція  з місцевого бюджету за рахунок залишку коштів освітньої субвенції, що утворився  на початок  бюджетного періоду    (спеціальний фонд) - 70% на  придбання засобів навчання та мультимедійного   обладнання для  5-6 класів - 1776594,00; засоби навчання та обладнання для забезпечення викладання предмета "Захист України" - 1 286 950,00)</t>
  </si>
  <si>
    <t>Міський голова                                                                                         Олександр КОДОЛА</t>
  </si>
  <si>
    <t>0726</t>
  </si>
  <si>
    <t xml:space="preserve">     від  20 листопада  2024 року №            -42 /2024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</si>
</sst>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98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6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49" fontId="4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0" fillId="3" borderId="1" xfId="0" applyFill="1" applyBorder="1"/>
    <xf numFmtId="4" fontId="4" fillId="0" borderId="3" xfId="0" applyNumberFormat="1" applyFont="1" applyBorder="1"/>
    <xf numFmtId="4" fontId="8" fillId="0" borderId="0" xfId="0" applyNumberFormat="1" applyFont="1"/>
    <xf numFmtId="4" fontId="18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8" fillId="0" borderId="4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wrapText="1"/>
    </xf>
    <xf numFmtId="4" fontId="8" fillId="0" borderId="4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3" fillId="0" borderId="1" xfId="0" applyFont="1" applyFill="1" applyBorder="1"/>
    <xf numFmtId="0" fontId="7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0" fontId="4" fillId="0" borderId="1" xfId="0" applyFont="1" applyFill="1" applyBorder="1"/>
    <xf numFmtId="4" fontId="4" fillId="0" borderId="4" xfId="0" applyNumberFormat="1" applyFont="1" applyFill="1" applyBorder="1"/>
    <xf numFmtId="0" fontId="4" fillId="0" borderId="1" xfId="0" applyNumberFormat="1" applyFont="1" applyBorder="1" applyAlignment="1">
      <alignment horizontal="left" wrapText="1"/>
    </xf>
    <xf numFmtId="0" fontId="0" fillId="0" borderId="4" xfId="0" applyFill="1" applyBorder="1" applyAlignment="1">
      <alignment horizontal="center"/>
    </xf>
    <xf numFmtId="0" fontId="8" fillId="0" borderId="1" xfId="0" applyFont="1" applyFill="1" applyBorder="1"/>
    <xf numFmtId="49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7" fillId="0" borderId="2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Border="1" applyAlignment="1"/>
    <xf numFmtId="0" fontId="9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0" fillId="0" borderId="2" xfId="0" applyFont="1" applyFill="1" applyBorder="1" applyAlignment="1">
      <alignment wrapText="1"/>
    </xf>
    <xf numFmtId="164" fontId="12" fillId="0" borderId="2" xfId="2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4" fillId="4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4" fillId="0" borderId="5" xfId="0" applyNumberFormat="1" applyFont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0" fillId="4" borderId="1" xfId="0" applyFill="1" applyBorder="1"/>
    <xf numFmtId="4" fontId="4" fillId="4" borderId="1" xfId="0" applyNumberFormat="1" applyFont="1" applyFill="1" applyBorder="1"/>
    <xf numFmtId="49" fontId="9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top" wrapText="1"/>
    </xf>
    <xf numFmtId="164" fontId="12" fillId="4" borderId="2" xfId="2" applyNumberFormat="1" applyFont="1" applyFill="1" applyBorder="1" applyAlignment="1">
      <alignment horizontal="center" wrapText="1"/>
    </xf>
    <xf numFmtId="4" fontId="8" fillId="4" borderId="1" xfId="0" applyNumberFormat="1" applyFont="1" applyFill="1" applyBorder="1"/>
    <xf numFmtId="4" fontId="8" fillId="4" borderId="1" xfId="0" applyNumberFormat="1" applyFont="1" applyFill="1" applyBorder="1" applyAlignment="1">
      <alignment horizontal="right"/>
    </xf>
    <xf numFmtId="49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164" fontId="12" fillId="4" borderId="2" xfId="2" applyNumberFormat="1" applyFont="1" applyFill="1" applyBorder="1" applyAlignment="1">
      <alignment horizontal="left" wrapText="1"/>
    </xf>
    <xf numFmtId="4" fontId="4" fillId="4" borderId="1" xfId="0" applyNumberFormat="1" applyFont="1" applyFill="1" applyBorder="1" applyAlignment="1">
      <alignment horizontal="right"/>
    </xf>
    <xf numFmtId="0" fontId="4" fillId="4" borderId="1" xfId="0" applyFont="1" applyFill="1" applyBorder="1"/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4" fillId="6" borderId="1" xfId="0" applyFont="1" applyFill="1" applyBorder="1"/>
    <xf numFmtId="4" fontId="4" fillId="6" borderId="1" xfId="0" applyNumberFormat="1" applyFont="1" applyFill="1" applyBorder="1"/>
    <xf numFmtId="49" fontId="0" fillId="6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wrapText="1"/>
    </xf>
    <xf numFmtId="0" fontId="0" fillId="6" borderId="1" xfId="0" applyFill="1" applyBorder="1"/>
    <xf numFmtId="49" fontId="9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left"/>
    </xf>
    <xf numFmtId="4" fontId="8" fillId="6" borderId="1" xfId="0" applyNumberFormat="1" applyFont="1" applyFill="1" applyBorder="1"/>
    <xf numFmtId="0" fontId="1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8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left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9"/>
  <sheetViews>
    <sheetView tabSelected="1" showWhiteSpace="0" topLeftCell="A17" zoomScaleNormal="100" zoomScaleSheetLayoutView="75" workbookViewId="0">
      <selection activeCell="F12" sqref="F12"/>
    </sheetView>
  </sheetViews>
  <sheetFormatPr defaultRowHeight="12.75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171" t="s">
        <v>91</v>
      </c>
      <c r="I1" s="171"/>
      <c r="J1" s="171"/>
    </row>
    <row r="2" spans="1:11">
      <c r="D2" s="31"/>
      <c r="F2" s="171" t="s">
        <v>92</v>
      </c>
      <c r="G2" s="171"/>
      <c r="H2" s="171"/>
      <c r="I2" s="171"/>
      <c r="J2" s="171"/>
      <c r="K2" s="171"/>
    </row>
    <row r="3" spans="1:11">
      <c r="F3" s="171" t="s">
        <v>208</v>
      </c>
      <c r="G3" s="171"/>
      <c r="H3" s="171"/>
      <c r="I3" s="171"/>
      <c r="J3" s="171"/>
      <c r="K3" s="171"/>
    </row>
    <row r="5" spans="1:11" ht="15.75">
      <c r="A5" s="189" t="s">
        <v>46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</row>
    <row r="6" spans="1:11" ht="30.75" customHeight="1">
      <c r="A6" s="190" t="s">
        <v>54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1" ht="15.75">
      <c r="A7" s="189" t="s">
        <v>126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</row>
    <row r="8" spans="1:11">
      <c r="A8" s="191">
        <v>25538000000</v>
      </c>
      <c r="B8" s="191"/>
    </row>
    <row r="9" spans="1:11">
      <c r="A9" s="188" t="s">
        <v>0</v>
      </c>
      <c r="B9" s="188"/>
    </row>
    <row r="10" spans="1:11" ht="102.2" customHeight="1">
      <c r="A10" s="1" t="s">
        <v>47</v>
      </c>
      <c r="B10" s="1" t="s">
        <v>48</v>
      </c>
      <c r="C10" s="1" t="s">
        <v>3</v>
      </c>
      <c r="D10" s="2" t="s">
        <v>1</v>
      </c>
      <c r="E10" s="2" t="s">
        <v>49</v>
      </c>
      <c r="F10" s="2" t="s">
        <v>50</v>
      </c>
      <c r="G10" s="2" t="s">
        <v>51</v>
      </c>
      <c r="H10" s="2" t="s">
        <v>2</v>
      </c>
      <c r="I10" s="2" t="s">
        <v>56</v>
      </c>
      <c r="J10" s="2" t="s">
        <v>57</v>
      </c>
      <c r="K10" s="2" t="s">
        <v>123</v>
      </c>
    </row>
    <row r="11" spans="1:11" ht="26.25" customHeight="1">
      <c r="A11" s="23" t="s">
        <v>8</v>
      </c>
      <c r="B11" s="21" t="s">
        <v>10</v>
      </c>
      <c r="C11" s="70"/>
      <c r="D11" s="11" t="s">
        <v>9</v>
      </c>
      <c r="E11" s="70"/>
      <c r="F11" s="5"/>
      <c r="G11" s="5"/>
      <c r="H11" s="5"/>
      <c r="I11" s="8"/>
      <c r="J11" s="6">
        <f>J12+J14</f>
        <v>9960910.7300000004</v>
      </c>
      <c r="K11" s="5"/>
    </row>
    <row r="12" spans="1:11" ht="39.75" customHeight="1">
      <c r="A12" s="50" t="s">
        <v>58</v>
      </c>
      <c r="B12" s="35" t="s">
        <v>59</v>
      </c>
      <c r="C12" s="14" t="s">
        <v>60</v>
      </c>
      <c r="D12" s="13" t="s">
        <v>61</v>
      </c>
      <c r="E12" s="70"/>
      <c r="F12" s="5"/>
      <c r="G12" s="5"/>
      <c r="H12" s="5"/>
      <c r="J12" s="33">
        <f>J13</f>
        <v>9460910.7300000004</v>
      </c>
      <c r="K12" s="5"/>
    </row>
    <row r="13" spans="1:11" ht="87" customHeight="1">
      <c r="A13" s="70"/>
      <c r="B13" s="51" t="s">
        <v>62</v>
      </c>
      <c r="C13" s="52"/>
      <c r="D13" s="69" t="s">
        <v>63</v>
      </c>
      <c r="E13" s="111" t="s">
        <v>176</v>
      </c>
      <c r="F13" s="5"/>
      <c r="G13" s="5"/>
      <c r="H13" s="5"/>
      <c r="I13" s="8"/>
      <c r="J13" s="18">
        <f>2600000+6130910.73+730000</f>
        <v>9460910.7300000004</v>
      </c>
      <c r="K13" s="5"/>
    </row>
    <row r="14" spans="1:11" ht="27.75" customHeight="1">
      <c r="A14" s="23" t="s">
        <v>75</v>
      </c>
      <c r="B14" s="51"/>
      <c r="C14" s="52"/>
      <c r="D14" s="13" t="s">
        <v>78</v>
      </c>
      <c r="E14" s="111"/>
      <c r="F14" s="5"/>
      <c r="G14" s="5"/>
      <c r="H14" s="5"/>
      <c r="I14" s="8"/>
      <c r="J14" s="33">
        <f>J15</f>
        <v>500000</v>
      </c>
      <c r="K14" s="5"/>
    </row>
    <row r="15" spans="1:11" ht="53.25" customHeight="1">
      <c r="A15" s="70"/>
      <c r="B15" s="51"/>
      <c r="C15" s="52"/>
      <c r="D15" s="69" t="s">
        <v>14</v>
      </c>
      <c r="E15" s="104" t="s">
        <v>94</v>
      </c>
      <c r="F15" s="5"/>
      <c r="G15" s="5"/>
      <c r="H15" s="5"/>
      <c r="I15" s="8"/>
      <c r="J15" s="18">
        <v>500000</v>
      </c>
      <c r="K15" s="5"/>
    </row>
    <row r="16" spans="1:11" ht="24.75" customHeight="1">
      <c r="A16" s="54" t="s">
        <v>4</v>
      </c>
      <c r="B16" s="3" t="s">
        <v>5</v>
      </c>
      <c r="C16" s="3"/>
      <c r="D16" s="4" t="s">
        <v>6</v>
      </c>
      <c r="E16" s="111"/>
      <c r="F16" s="5"/>
      <c r="G16" s="5"/>
      <c r="H16" s="5"/>
      <c r="I16" s="8"/>
      <c r="J16" s="33">
        <f>J17</f>
        <v>3063544</v>
      </c>
      <c r="K16" s="5"/>
    </row>
    <row r="17" spans="1:14" ht="93.75" customHeight="1">
      <c r="A17" s="34" t="s">
        <v>127</v>
      </c>
      <c r="B17" s="34" t="s">
        <v>128</v>
      </c>
      <c r="C17" s="62">
        <v>990</v>
      </c>
      <c r="D17" s="13" t="s">
        <v>129</v>
      </c>
      <c r="E17" s="120"/>
      <c r="F17" s="84"/>
      <c r="G17" s="84"/>
      <c r="H17" s="84"/>
      <c r="I17" s="32"/>
      <c r="J17" s="33">
        <f>J18</f>
        <v>3063544</v>
      </c>
      <c r="K17" s="5"/>
    </row>
    <row r="18" spans="1:14" ht="95.25" customHeight="1">
      <c r="A18" s="70"/>
      <c r="B18" s="51" t="s">
        <v>13</v>
      </c>
      <c r="C18" s="51"/>
      <c r="D18" s="69" t="s">
        <v>14</v>
      </c>
      <c r="E18" s="111" t="s">
        <v>205</v>
      </c>
      <c r="F18" s="5"/>
      <c r="G18" s="5"/>
      <c r="H18" s="5"/>
      <c r="I18" s="8"/>
      <c r="J18" s="18">
        <f>1776594+1100050+186900</f>
        <v>3063544</v>
      </c>
      <c r="K18" s="5"/>
    </row>
    <row r="19" spans="1:14" ht="30.75" customHeight="1">
      <c r="A19" s="21" t="s">
        <v>21</v>
      </c>
      <c r="B19" s="38">
        <v>12</v>
      </c>
      <c r="C19" s="39"/>
      <c r="D19" s="4" t="s">
        <v>22</v>
      </c>
      <c r="E19" s="111"/>
      <c r="F19" s="5"/>
      <c r="G19" s="5"/>
      <c r="H19" s="5"/>
      <c r="I19" s="8"/>
      <c r="J19" s="33">
        <f>J23+J20</f>
        <v>2700400</v>
      </c>
      <c r="K19" s="5"/>
    </row>
    <row r="20" spans="1:14" ht="66" customHeight="1">
      <c r="A20" s="21" t="s">
        <v>23</v>
      </c>
      <c r="B20" s="38">
        <v>7461</v>
      </c>
      <c r="C20" s="107" t="s">
        <v>24</v>
      </c>
      <c r="D20" s="66" t="s">
        <v>25</v>
      </c>
      <c r="E20" s="111"/>
      <c r="F20" s="5"/>
      <c r="G20" s="5"/>
      <c r="H20" s="5"/>
      <c r="I20" s="8"/>
      <c r="J20" s="33">
        <f>J21+J22</f>
        <v>201100</v>
      </c>
      <c r="K20" s="5"/>
    </row>
    <row r="21" spans="1:14" ht="29.25" customHeight="1">
      <c r="A21" s="21"/>
      <c r="B21" s="109">
        <v>3122</v>
      </c>
      <c r="C21" s="107"/>
      <c r="D21" s="68" t="s">
        <v>106</v>
      </c>
      <c r="E21" s="111" t="s">
        <v>197</v>
      </c>
      <c r="F21" s="5"/>
      <c r="G21" s="5"/>
      <c r="H21" s="5"/>
      <c r="I21" s="8"/>
      <c r="J21" s="18">
        <v>75000</v>
      </c>
      <c r="K21" s="5"/>
    </row>
    <row r="22" spans="1:14" ht="37.5" customHeight="1">
      <c r="A22" s="21"/>
      <c r="B22" s="109">
        <v>3132</v>
      </c>
      <c r="C22" s="107"/>
      <c r="D22" s="68" t="s">
        <v>7</v>
      </c>
      <c r="E22" s="111" t="s">
        <v>178</v>
      </c>
      <c r="F22" s="5"/>
      <c r="G22" s="5"/>
      <c r="H22" s="5"/>
      <c r="I22" s="8"/>
      <c r="J22" s="18">
        <v>126100</v>
      </c>
      <c r="K22" s="5"/>
    </row>
    <row r="23" spans="1:14" ht="37.5" customHeight="1">
      <c r="A23" s="24">
        <v>1218110</v>
      </c>
      <c r="B23" s="34" t="s">
        <v>116</v>
      </c>
      <c r="C23" s="57" t="s">
        <v>77</v>
      </c>
      <c r="D23" s="66" t="s">
        <v>84</v>
      </c>
      <c r="E23" s="73"/>
      <c r="F23" s="84"/>
      <c r="G23" s="84"/>
      <c r="H23" s="84"/>
      <c r="I23" s="32"/>
      <c r="J23" s="33">
        <f>J24</f>
        <v>2499300</v>
      </c>
      <c r="K23" s="84"/>
    </row>
    <row r="24" spans="1:14" ht="63.75" customHeight="1">
      <c r="A24" s="70"/>
      <c r="B24" s="51" t="s">
        <v>13</v>
      </c>
      <c r="C24" s="52"/>
      <c r="D24" s="69" t="s">
        <v>14</v>
      </c>
      <c r="E24" s="111" t="s">
        <v>203</v>
      </c>
      <c r="F24" s="5"/>
      <c r="G24" s="5"/>
      <c r="H24" s="5"/>
      <c r="I24" s="8"/>
      <c r="J24" s="18">
        <f>2499300-567600+567600</f>
        <v>2499300</v>
      </c>
      <c r="K24" s="5"/>
    </row>
    <row r="25" spans="1:14" ht="24" customHeight="1">
      <c r="A25" s="71"/>
      <c r="B25" s="71"/>
      <c r="C25" s="71"/>
      <c r="D25" s="71"/>
      <c r="E25" s="72"/>
      <c r="F25" s="9"/>
      <c r="G25" s="9"/>
      <c r="H25" s="9"/>
      <c r="I25" s="46"/>
      <c r="J25" s="10">
        <f>J11+J16+J19</f>
        <v>15724854.73</v>
      </c>
      <c r="K25" s="9"/>
    </row>
    <row r="26" spans="1:14" ht="28.5" customHeight="1">
      <c r="A26" s="23" t="s">
        <v>8</v>
      </c>
      <c r="B26" s="21" t="s">
        <v>10</v>
      </c>
      <c r="C26" s="70"/>
      <c r="D26" s="83" t="s">
        <v>9</v>
      </c>
      <c r="E26" s="70"/>
      <c r="F26" s="7"/>
      <c r="G26" s="7"/>
      <c r="H26" s="7"/>
      <c r="I26" s="12"/>
      <c r="J26" s="12">
        <f>J27+J29+J31+J36+J38+J42+J44+J47+J49+J51+J40</f>
        <v>60036886.269999996</v>
      </c>
      <c r="K26" s="7"/>
    </row>
    <row r="27" spans="1:14" ht="45.75" customHeight="1">
      <c r="A27" s="23" t="s">
        <v>192</v>
      </c>
      <c r="B27" s="21" t="s">
        <v>11</v>
      </c>
      <c r="C27" s="35" t="s">
        <v>12</v>
      </c>
      <c r="D27" s="11" t="s">
        <v>36</v>
      </c>
      <c r="E27" s="70"/>
      <c r="F27" s="7"/>
      <c r="G27" s="7"/>
      <c r="H27" s="7"/>
      <c r="I27" s="12"/>
      <c r="J27" s="12">
        <f>J28</f>
        <v>105000</v>
      </c>
      <c r="K27" s="7"/>
    </row>
    <row r="28" spans="1:14" ht="33" customHeight="1">
      <c r="A28" s="166"/>
      <c r="B28" s="151" t="s">
        <v>13</v>
      </c>
      <c r="C28" s="150"/>
      <c r="D28" s="152" t="s">
        <v>14</v>
      </c>
      <c r="E28" s="167" t="s">
        <v>193</v>
      </c>
      <c r="F28" s="154"/>
      <c r="G28" s="154"/>
      <c r="H28" s="154"/>
      <c r="I28" s="168"/>
      <c r="J28" s="155">
        <v>105000</v>
      </c>
      <c r="K28" s="7"/>
    </row>
    <row r="29" spans="1:14" ht="35.25" customHeight="1">
      <c r="A29" s="34" t="s">
        <v>38</v>
      </c>
      <c r="B29" s="34" t="s">
        <v>39</v>
      </c>
      <c r="C29" s="34" t="s">
        <v>40</v>
      </c>
      <c r="D29" s="13" t="s">
        <v>41</v>
      </c>
      <c r="E29" s="70"/>
      <c r="F29" s="7"/>
      <c r="G29" s="7"/>
      <c r="H29" s="7"/>
      <c r="I29" s="12"/>
      <c r="J29" s="12">
        <f>J30</f>
        <v>407497</v>
      </c>
      <c r="K29" s="7"/>
    </row>
    <row r="30" spans="1:14" ht="72" customHeight="1">
      <c r="A30" s="23"/>
      <c r="B30" s="51" t="s">
        <v>62</v>
      </c>
      <c r="C30" s="52"/>
      <c r="D30" s="69" t="s">
        <v>63</v>
      </c>
      <c r="E30" s="97" t="s">
        <v>198</v>
      </c>
      <c r="F30" s="7"/>
      <c r="G30" s="7"/>
      <c r="H30" s="7"/>
      <c r="I30" s="12"/>
      <c r="J30" s="30">
        <f>760400-260400-92503</f>
        <v>407497</v>
      </c>
      <c r="K30" s="7"/>
    </row>
    <row r="31" spans="1:14" ht="37.5" customHeight="1">
      <c r="A31" s="50" t="s">
        <v>58</v>
      </c>
      <c r="B31" s="35" t="s">
        <v>179</v>
      </c>
      <c r="C31" s="14" t="s">
        <v>60</v>
      </c>
      <c r="D31" s="13" t="s">
        <v>61</v>
      </c>
      <c r="E31" s="70"/>
      <c r="F31" s="7"/>
      <c r="G31" s="7"/>
      <c r="H31" s="7"/>
      <c r="I31" s="12"/>
      <c r="J31" s="12">
        <f>J32+J35</f>
        <v>38246939.269999996</v>
      </c>
      <c r="K31" s="7"/>
    </row>
    <row r="32" spans="1:14" ht="115.5" customHeight="1">
      <c r="A32" s="70"/>
      <c r="B32" s="51" t="s">
        <v>62</v>
      </c>
      <c r="C32" s="52"/>
      <c r="D32" s="69" t="s">
        <v>63</v>
      </c>
      <c r="E32" s="101" t="s">
        <v>185</v>
      </c>
      <c r="F32" s="7"/>
      <c r="G32" s="7"/>
      <c r="H32" s="7"/>
      <c r="I32" s="49"/>
      <c r="J32" s="19">
        <f>21674100-2600000-2000000+19172839.27-5303750+5303750+1000000</f>
        <v>37246939.269999996</v>
      </c>
      <c r="K32" s="7"/>
      <c r="L32" s="31"/>
      <c r="M32" s="31"/>
      <c r="N32" s="31"/>
    </row>
    <row r="33" spans="1:14" ht="30.2" hidden="1" customHeight="1">
      <c r="A33" s="23" t="s">
        <v>38</v>
      </c>
      <c r="B33" s="23" t="s">
        <v>39</v>
      </c>
      <c r="C33" s="23" t="s">
        <v>40</v>
      </c>
      <c r="D33" s="13" t="s">
        <v>41</v>
      </c>
      <c r="E33" s="123"/>
      <c r="F33" s="41"/>
      <c r="G33" s="41"/>
      <c r="H33" s="41"/>
      <c r="I33" s="47"/>
      <c r="J33" s="28">
        <f>J34</f>
        <v>0</v>
      </c>
      <c r="K33" s="7"/>
      <c r="L33" s="31"/>
      <c r="M33" s="31"/>
      <c r="N33" s="31"/>
    </row>
    <row r="34" spans="1:14" ht="36" hidden="1" customHeight="1">
      <c r="A34" s="70"/>
      <c r="B34" s="22" t="s">
        <v>13</v>
      </c>
      <c r="C34" s="70"/>
      <c r="D34" s="69" t="s">
        <v>14</v>
      </c>
      <c r="E34" s="124" t="s">
        <v>44</v>
      </c>
      <c r="F34" s="7"/>
      <c r="G34" s="7"/>
      <c r="H34" s="7"/>
      <c r="I34" s="47"/>
      <c r="J34" s="45">
        <f>15000+1100-16100</f>
        <v>0</v>
      </c>
      <c r="K34" s="7"/>
      <c r="L34" s="31"/>
      <c r="M34" s="31"/>
      <c r="N34" s="31"/>
    </row>
    <row r="35" spans="1:14" ht="75.75" customHeight="1">
      <c r="A35" s="70"/>
      <c r="B35" s="51" t="s">
        <v>62</v>
      </c>
      <c r="C35" s="52"/>
      <c r="D35" s="69" t="s">
        <v>63</v>
      </c>
      <c r="E35" s="125" t="s">
        <v>146</v>
      </c>
      <c r="F35" s="95"/>
      <c r="G35" s="95"/>
      <c r="H35" s="95"/>
      <c r="I35" s="96"/>
      <c r="J35" s="19">
        <v>1000000</v>
      </c>
      <c r="K35" s="7"/>
      <c r="L35" s="31"/>
      <c r="M35" s="31"/>
      <c r="N35" s="31"/>
    </row>
    <row r="36" spans="1:14" ht="40.5" customHeight="1">
      <c r="A36" s="34" t="s">
        <v>114</v>
      </c>
      <c r="B36" s="23" t="s">
        <v>69</v>
      </c>
      <c r="C36" s="23" t="s">
        <v>124</v>
      </c>
      <c r="D36" s="13" t="s">
        <v>70</v>
      </c>
      <c r="E36" s="126"/>
      <c r="F36" s="41"/>
      <c r="G36" s="41"/>
      <c r="H36" s="41"/>
      <c r="I36" s="53"/>
      <c r="J36" s="28">
        <f>J37</f>
        <v>204000</v>
      </c>
      <c r="K36" s="7"/>
      <c r="L36" s="31"/>
      <c r="M36" s="31"/>
      <c r="N36" s="31"/>
    </row>
    <row r="37" spans="1:14" ht="50.25" customHeight="1">
      <c r="A37" s="70"/>
      <c r="B37" s="22" t="s">
        <v>62</v>
      </c>
      <c r="C37" s="70"/>
      <c r="D37" s="69" t="s">
        <v>63</v>
      </c>
      <c r="E37" s="125" t="s">
        <v>93</v>
      </c>
      <c r="F37" s="7"/>
      <c r="G37" s="7"/>
      <c r="H37" s="7"/>
      <c r="I37" s="30"/>
      <c r="J37" s="19">
        <f>500000-406000+110000</f>
        <v>204000</v>
      </c>
      <c r="K37" s="7"/>
      <c r="L37" s="31"/>
      <c r="M37" s="31"/>
      <c r="N37" s="31"/>
    </row>
    <row r="38" spans="1:14" ht="33" customHeight="1">
      <c r="A38" s="34" t="s">
        <v>64</v>
      </c>
      <c r="B38" s="34" t="s">
        <v>65</v>
      </c>
      <c r="C38" s="34" t="s">
        <v>66</v>
      </c>
      <c r="D38" s="13" t="s">
        <v>67</v>
      </c>
      <c r="E38" s="123"/>
      <c r="F38" s="7"/>
      <c r="G38" s="7"/>
      <c r="H38" s="7"/>
      <c r="I38" s="30"/>
      <c r="J38" s="28">
        <f>J39</f>
        <v>500000</v>
      </c>
      <c r="K38" s="7"/>
      <c r="L38" s="31"/>
      <c r="M38" s="31"/>
      <c r="N38" s="31"/>
    </row>
    <row r="39" spans="1:14" ht="58.7" customHeight="1">
      <c r="A39" s="52"/>
      <c r="B39" s="51" t="s">
        <v>62</v>
      </c>
      <c r="C39" s="52"/>
      <c r="D39" s="69" t="s">
        <v>63</v>
      </c>
      <c r="E39" s="101" t="s">
        <v>68</v>
      </c>
      <c r="F39" s="7"/>
      <c r="G39" s="7"/>
      <c r="H39" s="7"/>
      <c r="I39" s="30"/>
      <c r="J39" s="19">
        <v>500000</v>
      </c>
      <c r="K39" s="7"/>
      <c r="L39" s="31"/>
      <c r="M39" s="31"/>
      <c r="N39" s="31"/>
    </row>
    <row r="40" spans="1:14" ht="49.5" customHeight="1">
      <c r="A40" s="195" t="s">
        <v>199</v>
      </c>
      <c r="B40" s="195" t="s">
        <v>200</v>
      </c>
      <c r="C40" s="195" t="s">
        <v>207</v>
      </c>
      <c r="D40" s="196" t="s">
        <v>202</v>
      </c>
      <c r="E40" s="153"/>
      <c r="F40" s="154"/>
      <c r="G40" s="154"/>
      <c r="H40" s="154"/>
      <c r="I40" s="155"/>
      <c r="J40" s="168">
        <f>J41</f>
        <v>2500000</v>
      </c>
      <c r="K40" s="7"/>
      <c r="L40" s="31"/>
      <c r="M40" s="31"/>
      <c r="N40" s="31"/>
    </row>
    <row r="41" spans="1:14" ht="84.75" customHeight="1">
      <c r="A41" s="150"/>
      <c r="B41" s="151" t="s">
        <v>62</v>
      </c>
      <c r="C41" s="150"/>
      <c r="D41" s="152" t="s">
        <v>63</v>
      </c>
      <c r="E41" s="197" t="s">
        <v>201</v>
      </c>
      <c r="F41" s="154"/>
      <c r="G41" s="154"/>
      <c r="H41" s="154"/>
      <c r="I41" s="155"/>
      <c r="J41" s="155">
        <v>2500000</v>
      </c>
      <c r="K41" s="7"/>
      <c r="L41" s="31"/>
      <c r="M41" s="31"/>
      <c r="N41" s="31"/>
    </row>
    <row r="42" spans="1:14" ht="93" customHeight="1">
      <c r="A42" s="34" t="s">
        <v>186</v>
      </c>
      <c r="B42" s="34" t="s">
        <v>187</v>
      </c>
      <c r="C42" s="34" t="s">
        <v>188</v>
      </c>
      <c r="D42" s="149" t="s">
        <v>189</v>
      </c>
      <c r="E42" s="5"/>
      <c r="F42" s="41"/>
      <c r="G42" s="41"/>
      <c r="H42" s="41"/>
      <c r="I42" s="12"/>
      <c r="J42" s="28">
        <f>J43</f>
        <v>6267450</v>
      </c>
      <c r="K42" s="7"/>
      <c r="L42" s="31"/>
      <c r="M42" s="31"/>
      <c r="N42" s="31"/>
    </row>
    <row r="43" spans="1:14" ht="96.75" customHeight="1">
      <c r="A43" s="150"/>
      <c r="B43" s="151" t="s">
        <v>190</v>
      </c>
      <c r="C43" s="150"/>
      <c r="D43" s="152" t="s">
        <v>191</v>
      </c>
      <c r="E43" s="153" t="s">
        <v>194</v>
      </c>
      <c r="F43" s="154" t="s">
        <v>179</v>
      </c>
      <c r="G43" s="154"/>
      <c r="H43" s="154"/>
      <c r="I43" s="155"/>
      <c r="J43" s="155">
        <v>6267450</v>
      </c>
      <c r="K43" s="7"/>
      <c r="L43" s="31"/>
      <c r="M43" s="31"/>
      <c r="N43" s="31"/>
    </row>
    <row r="44" spans="1:14" ht="32.25" customHeight="1">
      <c r="A44" s="34" t="s">
        <v>74</v>
      </c>
      <c r="B44" s="34" t="s">
        <v>71</v>
      </c>
      <c r="C44" s="34" t="s">
        <v>72</v>
      </c>
      <c r="D44" s="56" t="s">
        <v>73</v>
      </c>
      <c r="E44" s="101"/>
      <c r="F44" s="7"/>
      <c r="G44" s="7"/>
      <c r="H44" s="7"/>
      <c r="I44" s="30"/>
      <c r="J44" s="28">
        <f>J45+J46</f>
        <v>100000</v>
      </c>
      <c r="K44" s="7"/>
      <c r="L44" s="31"/>
      <c r="M44" s="31"/>
      <c r="N44" s="31"/>
    </row>
    <row r="45" spans="1:14" ht="42" hidden="1" customHeight="1">
      <c r="A45" s="131"/>
      <c r="B45" s="146" t="s">
        <v>13</v>
      </c>
      <c r="C45" s="131"/>
      <c r="D45" s="142" t="s">
        <v>14</v>
      </c>
      <c r="E45" s="147" t="s">
        <v>113</v>
      </c>
      <c r="F45" s="145"/>
      <c r="G45" s="145"/>
      <c r="H45" s="145"/>
      <c r="I45" s="133"/>
      <c r="J45" s="133">
        <f>347200-105000-195000-47200</f>
        <v>0</v>
      </c>
      <c r="K45" s="7"/>
      <c r="L45" s="31"/>
      <c r="M45" s="31"/>
      <c r="N45" s="31"/>
    </row>
    <row r="46" spans="1:14" ht="42" customHeight="1">
      <c r="A46" s="52"/>
      <c r="B46" s="51" t="s">
        <v>32</v>
      </c>
      <c r="C46" s="52"/>
      <c r="D46" s="69" t="s">
        <v>7</v>
      </c>
      <c r="E46" s="101" t="s">
        <v>113</v>
      </c>
      <c r="F46" s="7"/>
      <c r="G46" s="7"/>
      <c r="H46" s="7"/>
      <c r="I46" s="30"/>
      <c r="J46" s="19">
        <f>152800-52800</f>
        <v>100000</v>
      </c>
      <c r="K46" s="7"/>
      <c r="L46" s="31"/>
      <c r="M46" s="31"/>
      <c r="N46" s="31"/>
    </row>
    <row r="47" spans="1:14" ht="30.75" customHeight="1">
      <c r="A47" s="34" t="s">
        <v>98</v>
      </c>
      <c r="B47" s="34" t="s">
        <v>99</v>
      </c>
      <c r="C47" s="34" t="s">
        <v>100</v>
      </c>
      <c r="D47" s="13" t="s">
        <v>101</v>
      </c>
      <c r="E47" s="123"/>
      <c r="F47" s="41"/>
      <c r="G47" s="41"/>
      <c r="H47" s="41"/>
      <c r="I47" s="12"/>
      <c r="J47" s="28">
        <f>J48</f>
        <v>406000</v>
      </c>
      <c r="K47" s="7"/>
      <c r="L47" s="31"/>
      <c r="M47" s="31"/>
      <c r="N47" s="31"/>
    </row>
    <row r="48" spans="1:14" ht="60.75" customHeight="1">
      <c r="A48" s="52"/>
      <c r="B48" s="51" t="s">
        <v>62</v>
      </c>
      <c r="C48" s="51"/>
      <c r="D48" s="69" t="s">
        <v>63</v>
      </c>
      <c r="E48" s="104" t="s">
        <v>170</v>
      </c>
      <c r="F48" s="7"/>
      <c r="G48" s="7"/>
      <c r="H48" s="7"/>
      <c r="I48" s="30"/>
      <c r="J48" s="19">
        <v>406000</v>
      </c>
      <c r="K48" s="7"/>
      <c r="L48" s="31"/>
      <c r="M48" s="31"/>
      <c r="N48" s="31"/>
    </row>
    <row r="49" spans="1:14" ht="44.25" customHeight="1">
      <c r="A49" s="34" t="s">
        <v>115</v>
      </c>
      <c r="B49" s="34" t="s">
        <v>116</v>
      </c>
      <c r="C49" s="57" t="s">
        <v>77</v>
      </c>
      <c r="D49" s="66" t="s">
        <v>84</v>
      </c>
      <c r="E49" s="121"/>
      <c r="F49" s="7"/>
      <c r="G49" s="7"/>
      <c r="H49" s="7"/>
      <c r="I49" s="30"/>
      <c r="J49" s="28">
        <f>J50</f>
        <v>1500000</v>
      </c>
      <c r="K49" s="7"/>
      <c r="L49" s="31"/>
      <c r="M49" s="31"/>
      <c r="N49" s="31"/>
    </row>
    <row r="50" spans="1:14" ht="50.25" customHeight="1">
      <c r="A50" s="52"/>
      <c r="B50" s="51" t="s">
        <v>117</v>
      </c>
      <c r="C50" s="51"/>
      <c r="D50" s="68" t="s">
        <v>106</v>
      </c>
      <c r="E50" s="112" t="s">
        <v>140</v>
      </c>
      <c r="F50" s="7"/>
      <c r="G50" s="7"/>
      <c r="H50" s="7"/>
      <c r="I50" s="30"/>
      <c r="J50" s="19">
        <f>140000+340000+400000+620000</f>
        <v>1500000</v>
      </c>
      <c r="K50" s="7"/>
      <c r="L50" s="31"/>
      <c r="M50" s="31"/>
      <c r="N50" s="31"/>
    </row>
    <row r="51" spans="1:14" ht="32.25" customHeight="1">
      <c r="A51" s="34" t="s">
        <v>75</v>
      </c>
      <c r="B51" s="34" t="s">
        <v>76</v>
      </c>
      <c r="C51" s="34" t="s">
        <v>77</v>
      </c>
      <c r="D51" s="13" t="s">
        <v>78</v>
      </c>
      <c r="E51" s="111"/>
      <c r="F51" s="7"/>
      <c r="G51" s="7"/>
      <c r="H51" s="7"/>
      <c r="I51" s="30"/>
      <c r="J51" s="28">
        <f>J52</f>
        <v>9800000</v>
      </c>
      <c r="K51" s="7"/>
      <c r="L51" s="31"/>
      <c r="M51" s="31"/>
      <c r="N51" s="31"/>
    </row>
    <row r="52" spans="1:14" ht="46.5" customHeight="1">
      <c r="A52" s="51"/>
      <c r="B52" s="51" t="s">
        <v>13</v>
      </c>
      <c r="C52" s="51"/>
      <c r="D52" s="69" t="s">
        <v>14</v>
      </c>
      <c r="E52" s="104" t="s">
        <v>94</v>
      </c>
      <c r="F52" s="7"/>
      <c r="G52" s="7"/>
      <c r="H52" s="7"/>
      <c r="I52" s="47"/>
      <c r="J52" s="19">
        <f>500000+1400000+2500000+3500000+2000000-300000+200000</f>
        <v>9800000</v>
      </c>
      <c r="K52" s="7"/>
      <c r="L52" s="31"/>
      <c r="M52" s="31"/>
      <c r="N52" s="31"/>
    </row>
    <row r="53" spans="1:14" ht="18" customHeight="1">
      <c r="A53" s="54" t="s">
        <v>4</v>
      </c>
      <c r="B53" s="3" t="s">
        <v>5</v>
      </c>
      <c r="C53" s="3"/>
      <c r="D53" s="4" t="s">
        <v>6</v>
      </c>
      <c r="E53" s="111"/>
      <c r="F53" s="7"/>
      <c r="G53" s="7"/>
      <c r="H53" s="7"/>
      <c r="I53" s="12"/>
      <c r="J53" s="28">
        <f>J54+J63+J65+J67+J71+J61+J59</f>
        <v>12593239.65</v>
      </c>
      <c r="K53" s="7"/>
    </row>
    <row r="54" spans="1:14" ht="29.25" customHeight="1">
      <c r="A54" s="35" t="s">
        <v>33</v>
      </c>
      <c r="B54" s="29" t="s">
        <v>35</v>
      </c>
      <c r="C54" s="29" t="s">
        <v>15</v>
      </c>
      <c r="D54" s="4" t="s">
        <v>34</v>
      </c>
      <c r="E54" s="122"/>
      <c r="F54" s="8"/>
      <c r="G54" s="8"/>
      <c r="H54" s="8"/>
      <c r="I54" s="48"/>
      <c r="J54" s="12">
        <f>J56+J57+J58+J55</f>
        <v>7772500</v>
      </c>
      <c r="K54" s="8"/>
    </row>
    <row r="55" spans="1:14" ht="29.25" customHeight="1">
      <c r="A55" s="35"/>
      <c r="B55" s="165" t="s">
        <v>13</v>
      </c>
      <c r="C55" s="29"/>
      <c r="D55" s="69" t="s">
        <v>14</v>
      </c>
      <c r="E55" s="93" t="s">
        <v>196</v>
      </c>
      <c r="F55" s="8"/>
      <c r="G55" s="8"/>
      <c r="H55" s="8"/>
      <c r="I55" s="12"/>
      <c r="J55" s="30">
        <v>95000</v>
      </c>
      <c r="K55" s="8"/>
    </row>
    <row r="56" spans="1:14" ht="71.25" customHeight="1">
      <c r="A56" s="26"/>
      <c r="B56" s="22" t="s">
        <v>32</v>
      </c>
      <c r="C56" s="26"/>
      <c r="D56" s="69" t="s">
        <v>7</v>
      </c>
      <c r="E56" s="93" t="s">
        <v>55</v>
      </c>
      <c r="F56" s="8"/>
      <c r="G56" s="8"/>
      <c r="H56" s="8"/>
      <c r="I56" s="19"/>
      <c r="J56" s="19">
        <f>1500000-1000000</f>
        <v>500000</v>
      </c>
      <c r="K56" s="8"/>
    </row>
    <row r="57" spans="1:14" ht="34.5" customHeight="1">
      <c r="A57" s="26"/>
      <c r="B57" s="22" t="s">
        <v>32</v>
      </c>
      <c r="C57" s="26"/>
      <c r="D57" s="69" t="s">
        <v>7</v>
      </c>
      <c r="E57" s="93" t="s">
        <v>144</v>
      </c>
      <c r="F57" s="8"/>
      <c r="G57" s="8"/>
      <c r="H57" s="8"/>
      <c r="I57" s="19"/>
      <c r="J57" s="19">
        <f>4923000+2107000+50000</f>
        <v>7080000</v>
      </c>
      <c r="K57" s="8"/>
    </row>
    <row r="58" spans="1:14" ht="37.5" customHeight="1">
      <c r="A58" s="26"/>
      <c r="B58" s="22" t="s">
        <v>32</v>
      </c>
      <c r="C58" s="26"/>
      <c r="D58" s="69" t="s">
        <v>7</v>
      </c>
      <c r="E58" s="93" t="s">
        <v>157</v>
      </c>
      <c r="F58" s="8"/>
      <c r="G58" s="8"/>
      <c r="H58" s="8"/>
      <c r="I58" s="19"/>
      <c r="J58" s="19">
        <v>97500</v>
      </c>
      <c r="K58" s="8"/>
    </row>
    <row r="59" spans="1:14" ht="67.5" customHeight="1">
      <c r="A59" s="23" t="s">
        <v>174</v>
      </c>
      <c r="B59" s="23" t="s">
        <v>177</v>
      </c>
      <c r="C59" s="106" t="s">
        <v>120</v>
      </c>
      <c r="D59" s="13" t="s">
        <v>175</v>
      </c>
      <c r="E59" s="20"/>
      <c r="F59" s="8"/>
      <c r="G59" s="8"/>
      <c r="H59" s="8"/>
      <c r="I59" s="19"/>
      <c r="J59" s="28">
        <f>J60</f>
        <v>905937.56</v>
      </c>
      <c r="K59" s="8"/>
    </row>
    <row r="60" spans="1:14" ht="37.5" customHeight="1">
      <c r="A60" s="26"/>
      <c r="B60" s="22"/>
      <c r="C60" s="26"/>
      <c r="D60" s="69" t="s">
        <v>14</v>
      </c>
      <c r="E60" s="110" t="s">
        <v>122</v>
      </c>
      <c r="F60" s="8"/>
      <c r="G60" s="8"/>
      <c r="H60" s="8"/>
      <c r="I60" s="19"/>
      <c r="J60" s="19">
        <f>940223.5-34285.94</f>
        <v>905937.56</v>
      </c>
      <c r="K60" s="8"/>
    </row>
    <row r="61" spans="1:14" ht="77.25" customHeight="1">
      <c r="A61" s="23" t="s">
        <v>172</v>
      </c>
      <c r="B61" s="23" t="s">
        <v>120</v>
      </c>
      <c r="C61" s="26"/>
      <c r="D61" s="13" t="s">
        <v>173</v>
      </c>
      <c r="E61" s="20"/>
      <c r="F61" s="8"/>
      <c r="G61" s="8"/>
      <c r="H61" s="8"/>
      <c r="I61" s="19"/>
      <c r="J61" s="28">
        <f>J62</f>
        <v>2113854.09</v>
      </c>
      <c r="K61" s="8"/>
    </row>
    <row r="62" spans="1:14" ht="53.25" customHeight="1">
      <c r="A62" s="26"/>
      <c r="B62" s="22"/>
      <c r="C62" s="26"/>
      <c r="D62" s="69" t="s">
        <v>14</v>
      </c>
      <c r="E62" s="110" t="s">
        <v>180</v>
      </c>
      <c r="F62" s="8"/>
      <c r="G62" s="8"/>
      <c r="H62" s="8"/>
      <c r="I62" s="19"/>
      <c r="J62" s="19">
        <f>2193854.5-80000.41</f>
        <v>2113854.09</v>
      </c>
      <c r="K62" s="8"/>
    </row>
    <row r="63" spans="1:14" ht="90.75" customHeight="1">
      <c r="A63" s="34" t="s">
        <v>118</v>
      </c>
      <c r="B63" s="34" t="s">
        <v>119</v>
      </c>
      <c r="C63" s="34" t="s">
        <v>120</v>
      </c>
      <c r="D63" s="13" t="s">
        <v>121</v>
      </c>
      <c r="E63" s="20"/>
      <c r="F63" s="8"/>
      <c r="G63" s="8"/>
      <c r="H63" s="8"/>
      <c r="I63" s="19"/>
      <c r="J63" s="28">
        <f>J64</f>
        <v>1312948</v>
      </c>
      <c r="K63" s="8"/>
    </row>
    <row r="64" spans="1:14" ht="39" customHeight="1">
      <c r="A64" s="26"/>
      <c r="B64" s="22" t="s">
        <v>13</v>
      </c>
      <c r="C64" s="26"/>
      <c r="D64" s="69" t="s">
        <v>14</v>
      </c>
      <c r="E64" s="93" t="s">
        <v>122</v>
      </c>
      <c r="F64" s="8"/>
      <c r="G64" s="8"/>
      <c r="H64" s="8"/>
      <c r="I64" s="19"/>
      <c r="J64" s="19">
        <f>761398+471450+80100</f>
        <v>1312948</v>
      </c>
      <c r="K64" s="8"/>
    </row>
    <row r="65" spans="1:11" ht="80.25" hidden="1" customHeight="1">
      <c r="A65" s="34"/>
      <c r="B65" s="34"/>
      <c r="C65" s="34"/>
      <c r="D65" s="13"/>
      <c r="E65" s="20"/>
      <c r="F65" s="8"/>
      <c r="G65" s="8"/>
      <c r="H65" s="8"/>
      <c r="I65" s="19"/>
      <c r="J65" s="28"/>
      <c r="K65" s="8"/>
    </row>
    <row r="66" spans="1:11" ht="70.5" hidden="1" customHeight="1">
      <c r="A66" s="26"/>
      <c r="B66" s="22"/>
      <c r="C66" s="26"/>
      <c r="D66" s="69"/>
      <c r="E66" s="20"/>
      <c r="F66" s="8"/>
      <c r="G66" s="8"/>
      <c r="H66" s="8"/>
      <c r="I66" s="19"/>
      <c r="J66" s="19"/>
      <c r="K66" s="8"/>
    </row>
    <row r="67" spans="1:11" ht="35.25" customHeight="1">
      <c r="A67" s="23" t="s">
        <v>134</v>
      </c>
      <c r="B67" s="23" t="s">
        <v>135</v>
      </c>
      <c r="C67" s="25" t="s">
        <v>103</v>
      </c>
      <c r="D67" s="85" t="s">
        <v>136</v>
      </c>
      <c r="E67" s="74"/>
      <c r="F67" s="32"/>
      <c r="G67" s="32"/>
      <c r="H67" s="32"/>
      <c r="I67" s="28"/>
      <c r="J67" s="28">
        <f>J68+J69+J70</f>
        <v>173000</v>
      </c>
      <c r="K67" s="8"/>
    </row>
    <row r="68" spans="1:11" ht="40.5" customHeight="1">
      <c r="A68" s="26"/>
      <c r="B68" s="88">
        <v>3142</v>
      </c>
      <c r="C68" s="89"/>
      <c r="D68" s="90" t="s">
        <v>137</v>
      </c>
      <c r="E68" s="115" t="s">
        <v>138</v>
      </c>
      <c r="F68" s="8"/>
      <c r="G68" s="8"/>
      <c r="H68" s="8"/>
      <c r="I68" s="19"/>
      <c r="J68" s="19">
        <f>10000+60000</f>
        <v>70000</v>
      </c>
      <c r="K68" s="8"/>
    </row>
    <row r="69" spans="1:11" ht="40.5" customHeight="1">
      <c r="A69" s="26"/>
      <c r="B69" s="88">
        <v>3142</v>
      </c>
      <c r="C69" s="89"/>
      <c r="D69" s="90" t="s">
        <v>137</v>
      </c>
      <c r="E69" s="115" t="s">
        <v>139</v>
      </c>
      <c r="F69" s="8"/>
      <c r="G69" s="8"/>
      <c r="H69" s="8"/>
      <c r="I69" s="19"/>
      <c r="J69" s="19">
        <v>40000</v>
      </c>
      <c r="K69" s="8"/>
    </row>
    <row r="70" spans="1:11" ht="40.5" customHeight="1">
      <c r="A70" s="26"/>
      <c r="B70" s="150">
        <v>3142</v>
      </c>
      <c r="C70" s="156"/>
      <c r="D70" s="157" t="s">
        <v>137</v>
      </c>
      <c r="E70" s="158" t="s">
        <v>184</v>
      </c>
      <c r="F70" s="159"/>
      <c r="G70" s="159"/>
      <c r="H70" s="159"/>
      <c r="I70" s="155"/>
      <c r="J70" s="155">
        <f>33000+30000</f>
        <v>63000</v>
      </c>
      <c r="K70" s="8"/>
    </row>
    <row r="71" spans="1:11" ht="31.5" customHeight="1">
      <c r="A71" s="50" t="s">
        <v>168</v>
      </c>
      <c r="B71" s="34" t="s">
        <v>71</v>
      </c>
      <c r="C71" s="34" t="s">
        <v>72</v>
      </c>
      <c r="D71" s="56" t="s">
        <v>73</v>
      </c>
      <c r="E71" s="24"/>
      <c r="F71" s="8"/>
      <c r="G71" s="8"/>
      <c r="H71" s="8"/>
      <c r="I71" s="19"/>
      <c r="J71" s="28">
        <f>J72</f>
        <v>315000</v>
      </c>
      <c r="K71" s="8"/>
    </row>
    <row r="72" spans="1:11" ht="33.75" customHeight="1">
      <c r="A72" s="21"/>
      <c r="B72" s="42" t="s">
        <v>13</v>
      </c>
      <c r="C72" s="75"/>
      <c r="D72" s="69" t="s">
        <v>14</v>
      </c>
      <c r="E72" s="111" t="s">
        <v>113</v>
      </c>
      <c r="F72" s="8"/>
      <c r="G72" s="8"/>
      <c r="H72" s="8"/>
      <c r="I72" s="19"/>
      <c r="J72" s="19">
        <f>40000+75000+200000</f>
        <v>315000</v>
      </c>
      <c r="K72" s="8"/>
    </row>
    <row r="73" spans="1:11" ht="27.75" customHeight="1">
      <c r="A73" s="23" t="s">
        <v>16</v>
      </c>
      <c r="B73" s="23" t="s">
        <v>19</v>
      </c>
      <c r="C73" s="26"/>
      <c r="D73" s="74" t="s">
        <v>17</v>
      </c>
      <c r="E73" s="70"/>
      <c r="F73" s="8"/>
      <c r="G73" s="8"/>
      <c r="H73" s="8"/>
      <c r="I73" s="28"/>
      <c r="J73" s="28">
        <f>J74</f>
        <v>457269</v>
      </c>
      <c r="K73" s="8"/>
    </row>
    <row r="74" spans="1:11" ht="57" customHeight="1">
      <c r="A74" s="21" t="s">
        <v>42</v>
      </c>
      <c r="B74" s="23" t="s">
        <v>45</v>
      </c>
      <c r="C74" s="24">
        <v>1020</v>
      </c>
      <c r="D74" s="74" t="s">
        <v>43</v>
      </c>
      <c r="E74" s="70"/>
      <c r="F74" s="8"/>
      <c r="G74" s="8"/>
      <c r="H74" s="8"/>
      <c r="I74" s="28"/>
      <c r="J74" s="28">
        <f>J75</f>
        <v>457269</v>
      </c>
      <c r="K74" s="8"/>
    </row>
    <row r="75" spans="1:11" ht="46.5" customHeight="1">
      <c r="A75" s="23"/>
      <c r="B75" s="22" t="s">
        <v>32</v>
      </c>
      <c r="C75" s="26"/>
      <c r="D75" s="69" t="s">
        <v>7</v>
      </c>
      <c r="E75" s="119" t="s">
        <v>95</v>
      </c>
      <c r="F75" s="40"/>
      <c r="G75" s="40"/>
      <c r="H75" s="40"/>
      <c r="I75" s="19"/>
      <c r="J75" s="19">
        <f>500000-42731</f>
        <v>457269</v>
      </c>
      <c r="K75" s="8"/>
    </row>
    <row r="76" spans="1:11" ht="25.5">
      <c r="A76" s="21" t="s">
        <v>18</v>
      </c>
      <c r="B76" s="24">
        <v>10</v>
      </c>
      <c r="C76" s="27"/>
      <c r="D76" s="74" t="s">
        <v>20</v>
      </c>
      <c r="E76" s="70"/>
      <c r="F76" s="8"/>
      <c r="G76" s="8"/>
      <c r="H76" s="8"/>
      <c r="I76" s="12"/>
      <c r="J76" s="12">
        <f>J77+J79+J81+J83</f>
        <v>377000</v>
      </c>
      <c r="K76" s="8"/>
    </row>
    <row r="77" spans="1:11" ht="30" customHeight="1">
      <c r="A77" s="21" t="s">
        <v>148</v>
      </c>
      <c r="B77" s="24">
        <v>1080</v>
      </c>
      <c r="C77" s="23" t="s">
        <v>149</v>
      </c>
      <c r="D77" s="74" t="s">
        <v>150</v>
      </c>
      <c r="E77" s="70"/>
      <c r="F77" s="8"/>
      <c r="G77" s="8"/>
      <c r="H77" s="8"/>
      <c r="I77" s="12"/>
      <c r="J77" s="12">
        <f>J78</f>
        <v>65000</v>
      </c>
      <c r="K77" s="8"/>
    </row>
    <row r="78" spans="1:11" ht="63.75">
      <c r="A78" s="21"/>
      <c r="B78" s="42" t="s">
        <v>13</v>
      </c>
      <c r="C78" s="75"/>
      <c r="D78" s="69" t="s">
        <v>14</v>
      </c>
      <c r="E78" s="93" t="s">
        <v>147</v>
      </c>
      <c r="F78" s="8"/>
      <c r="G78" s="8"/>
      <c r="H78" s="8"/>
      <c r="I78" s="12"/>
      <c r="J78" s="30">
        <v>65000</v>
      </c>
      <c r="K78" s="8"/>
    </row>
    <row r="79" spans="1:11" ht="24" customHeight="1">
      <c r="A79" s="34" t="s">
        <v>159</v>
      </c>
      <c r="B79" s="62">
        <v>4030</v>
      </c>
      <c r="C79" s="14" t="s">
        <v>160</v>
      </c>
      <c r="D79" s="85" t="s">
        <v>161</v>
      </c>
      <c r="E79" s="113"/>
      <c r="F79" s="8"/>
      <c r="G79" s="8"/>
      <c r="H79" s="8"/>
      <c r="I79" s="12"/>
      <c r="J79" s="12">
        <f>J80</f>
        <v>50000</v>
      </c>
      <c r="K79" s="8"/>
    </row>
    <row r="80" spans="1:11" ht="33.75" customHeight="1">
      <c r="A80" s="51"/>
      <c r="B80" s="51" t="s">
        <v>13</v>
      </c>
      <c r="C80" s="51"/>
      <c r="D80" s="103" t="s">
        <v>14</v>
      </c>
      <c r="E80" s="104" t="s">
        <v>162</v>
      </c>
      <c r="F80" s="8"/>
      <c r="G80" s="8"/>
      <c r="H80" s="8"/>
      <c r="I80" s="12"/>
      <c r="J80" s="30">
        <v>50000</v>
      </c>
      <c r="K80" s="8"/>
    </row>
    <row r="81" spans="1:11" ht="33.75" customHeight="1">
      <c r="A81" s="34" t="s">
        <v>163</v>
      </c>
      <c r="B81" s="34" t="s">
        <v>164</v>
      </c>
      <c r="C81" s="34" t="s">
        <v>166</v>
      </c>
      <c r="D81" s="85" t="s">
        <v>165</v>
      </c>
      <c r="E81" s="114"/>
      <c r="F81" s="32"/>
      <c r="G81" s="32"/>
      <c r="H81" s="32"/>
      <c r="I81" s="12"/>
      <c r="J81" s="12">
        <f>J82</f>
        <v>30000</v>
      </c>
      <c r="K81" s="32"/>
    </row>
    <row r="82" spans="1:11" ht="33.75" customHeight="1">
      <c r="A82" s="51"/>
      <c r="B82" s="51" t="s">
        <v>13</v>
      </c>
      <c r="C82" s="51"/>
      <c r="D82" s="103" t="s">
        <v>14</v>
      </c>
      <c r="E82" s="104" t="s">
        <v>167</v>
      </c>
      <c r="F82" s="8"/>
      <c r="G82" s="8"/>
      <c r="H82" s="8"/>
      <c r="I82" s="12"/>
      <c r="J82" s="30">
        <v>30000</v>
      </c>
      <c r="K82" s="8"/>
    </row>
    <row r="83" spans="1:11" ht="25.5">
      <c r="A83" s="50" t="s">
        <v>79</v>
      </c>
      <c r="B83" s="34" t="s">
        <v>71</v>
      </c>
      <c r="C83" s="34" t="s">
        <v>72</v>
      </c>
      <c r="D83" s="56" t="s">
        <v>73</v>
      </c>
      <c r="E83" s="24"/>
      <c r="F83" s="32"/>
      <c r="G83" s="32"/>
      <c r="H83" s="32"/>
      <c r="I83" s="12"/>
      <c r="J83" s="12">
        <f>J84</f>
        <v>232000</v>
      </c>
      <c r="K83" s="8"/>
    </row>
    <row r="84" spans="1:11" ht="42" customHeight="1">
      <c r="A84" s="21"/>
      <c r="B84" s="42" t="s">
        <v>13</v>
      </c>
      <c r="C84" s="75"/>
      <c r="D84" s="69" t="s">
        <v>14</v>
      </c>
      <c r="E84" s="111" t="s">
        <v>113</v>
      </c>
      <c r="F84" s="8"/>
      <c r="G84" s="8"/>
      <c r="H84" s="8"/>
      <c r="I84" s="12"/>
      <c r="J84" s="30">
        <f>30000+22000+30000+15000+81000+54000</f>
        <v>232000</v>
      </c>
      <c r="K84" s="8"/>
    </row>
    <row r="85" spans="1:11" ht="29.25" customHeight="1">
      <c r="A85" s="34" t="s">
        <v>107</v>
      </c>
      <c r="B85" s="62">
        <v>11</v>
      </c>
      <c r="C85" s="65"/>
      <c r="D85" s="66" t="s">
        <v>108</v>
      </c>
      <c r="E85" s="70"/>
      <c r="F85" s="8"/>
      <c r="G85" s="8"/>
      <c r="H85" s="8"/>
      <c r="I85" s="12"/>
      <c r="J85" s="12">
        <f>J86+J88+J90</f>
        <v>320000</v>
      </c>
      <c r="K85" s="8"/>
    </row>
    <row r="86" spans="1:11" ht="29.25" customHeight="1">
      <c r="A86" s="34" t="s">
        <v>141</v>
      </c>
      <c r="B86" s="62">
        <v>11</v>
      </c>
      <c r="C86" s="65" t="s">
        <v>125</v>
      </c>
      <c r="D86" s="66" t="s">
        <v>142</v>
      </c>
      <c r="E86" s="70"/>
      <c r="F86" s="8"/>
      <c r="G86" s="8"/>
      <c r="H86" s="8"/>
      <c r="I86" s="12"/>
      <c r="J86" s="12">
        <f>J87</f>
        <v>43000</v>
      </c>
      <c r="K86" s="8"/>
    </row>
    <row r="87" spans="1:11" ht="57" customHeight="1">
      <c r="A87" s="34"/>
      <c r="B87" s="51" t="s">
        <v>13</v>
      </c>
      <c r="C87" s="51"/>
      <c r="D87" s="69" t="s">
        <v>14</v>
      </c>
      <c r="E87" s="93" t="s">
        <v>143</v>
      </c>
      <c r="F87" s="8"/>
      <c r="G87" s="8"/>
      <c r="H87" s="8"/>
      <c r="I87" s="12"/>
      <c r="J87" s="30">
        <v>43000</v>
      </c>
      <c r="K87" s="8"/>
    </row>
    <row r="88" spans="1:11" ht="41.25" customHeight="1">
      <c r="A88" s="21" t="s">
        <v>109</v>
      </c>
      <c r="B88" s="21" t="s">
        <v>110</v>
      </c>
      <c r="C88" s="21" t="s">
        <v>125</v>
      </c>
      <c r="D88" s="66" t="s">
        <v>111</v>
      </c>
      <c r="E88" s="24"/>
      <c r="F88" s="32"/>
      <c r="G88" s="32"/>
      <c r="H88" s="32"/>
      <c r="I88" s="12"/>
      <c r="J88" s="12">
        <f>J89</f>
        <v>231922</v>
      </c>
      <c r="K88" s="8"/>
    </row>
    <row r="89" spans="1:11" ht="30.75" customHeight="1">
      <c r="A89" s="21"/>
      <c r="B89" s="51" t="s">
        <v>13</v>
      </c>
      <c r="C89" s="51"/>
      <c r="D89" s="69" t="s">
        <v>14</v>
      </c>
      <c r="E89" s="118" t="s">
        <v>112</v>
      </c>
      <c r="F89" s="8"/>
      <c r="G89" s="8"/>
      <c r="H89" s="8"/>
      <c r="I89" s="12"/>
      <c r="J89" s="30">
        <f>195000+66000-29078</f>
        <v>231922</v>
      </c>
      <c r="K89" s="8"/>
    </row>
    <row r="90" spans="1:11" ht="30.75" customHeight="1">
      <c r="A90" s="50" t="s">
        <v>169</v>
      </c>
      <c r="B90" s="34" t="s">
        <v>71</v>
      </c>
      <c r="C90" s="34" t="s">
        <v>72</v>
      </c>
      <c r="D90" s="56" t="s">
        <v>73</v>
      </c>
      <c r="E90" s="24"/>
      <c r="F90" s="8"/>
      <c r="G90" s="8"/>
      <c r="H90" s="8"/>
      <c r="I90" s="12"/>
      <c r="J90" s="12">
        <f>J91</f>
        <v>45078</v>
      </c>
      <c r="K90" s="8"/>
    </row>
    <row r="91" spans="1:11" ht="30.75" customHeight="1">
      <c r="A91" s="21"/>
      <c r="B91" s="42" t="s">
        <v>13</v>
      </c>
      <c r="C91" s="75"/>
      <c r="D91" s="69" t="s">
        <v>14</v>
      </c>
      <c r="E91" s="111" t="s">
        <v>113</v>
      </c>
      <c r="F91" s="8"/>
      <c r="G91" s="8"/>
      <c r="H91" s="8"/>
      <c r="I91" s="12"/>
      <c r="J91" s="30">
        <f>16000+29078</f>
        <v>45078</v>
      </c>
      <c r="K91" s="8"/>
    </row>
    <row r="92" spans="1:11" ht="25.5">
      <c r="A92" s="21" t="s">
        <v>21</v>
      </c>
      <c r="B92" s="38">
        <v>12</v>
      </c>
      <c r="C92" s="39"/>
      <c r="D92" s="4" t="s">
        <v>22</v>
      </c>
      <c r="E92" s="26"/>
      <c r="F92" s="8"/>
      <c r="G92" s="8"/>
      <c r="H92" s="8"/>
      <c r="I92" s="28"/>
      <c r="J92" s="28">
        <f>J93+J95+J97+J100+J106+J108+J110+J112+J104</f>
        <v>28737432</v>
      </c>
      <c r="K92" s="8"/>
    </row>
    <row r="93" spans="1:11" ht="25.5" hidden="1">
      <c r="A93" s="34" t="s">
        <v>151</v>
      </c>
      <c r="B93" s="34" t="s">
        <v>39</v>
      </c>
      <c r="C93" s="34" t="s">
        <v>40</v>
      </c>
      <c r="D93" s="13" t="s">
        <v>41</v>
      </c>
      <c r="E93" s="70"/>
      <c r="F93" s="8"/>
      <c r="G93" s="8"/>
      <c r="H93" s="8"/>
      <c r="I93" s="28"/>
      <c r="J93" s="28">
        <f>J94</f>
        <v>0</v>
      </c>
      <c r="K93" s="8"/>
    </row>
    <row r="94" spans="1:11" ht="63.75" hidden="1">
      <c r="A94" s="23"/>
      <c r="B94" s="51" t="s">
        <v>62</v>
      </c>
      <c r="C94" s="52"/>
      <c r="D94" s="69" t="s">
        <v>63</v>
      </c>
      <c r="E94" s="97" t="s">
        <v>152</v>
      </c>
      <c r="F94" s="8"/>
      <c r="G94" s="8"/>
      <c r="H94" s="8"/>
      <c r="I94" s="28"/>
      <c r="J94" s="19">
        <f>260400-203000-57400</f>
        <v>0</v>
      </c>
      <c r="K94" s="8"/>
    </row>
    <row r="95" spans="1:11" ht="25.5">
      <c r="A95" s="50" t="s">
        <v>80</v>
      </c>
      <c r="B95" s="36">
        <v>6011</v>
      </c>
      <c r="C95" s="37" t="s">
        <v>37</v>
      </c>
      <c r="D95" s="13" t="s">
        <v>81</v>
      </c>
      <c r="E95" s="109"/>
      <c r="F95" s="8"/>
      <c r="G95" s="8"/>
      <c r="H95" s="8"/>
      <c r="I95" s="12"/>
      <c r="J95" s="12">
        <f>J96</f>
        <v>700000</v>
      </c>
      <c r="K95" s="8"/>
    </row>
    <row r="96" spans="1:11" ht="47.25" customHeight="1">
      <c r="A96" s="21"/>
      <c r="B96" s="42" t="s">
        <v>83</v>
      </c>
      <c r="C96" s="55"/>
      <c r="D96" s="69" t="s">
        <v>82</v>
      </c>
      <c r="E96" s="115" t="s">
        <v>96</v>
      </c>
      <c r="F96" s="40"/>
      <c r="G96" s="40"/>
      <c r="H96" s="40"/>
      <c r="I96" s="19"/>
      <c r="J96" s="19">
        <v>700000</v>
      </c>
      <c r="K96" s="8"/>
    </row>
    <row r="97" spans="1:11" ht="30.75" customHeight="1">
      <c r="A97" s="50" t="s">
        <v>130</v>
      </c>
      <c r="B97" s="50" t="s">
        <v>131</v>
      </c>
      <c r="C97" s="37" t="s">
        <v>37</v>
      </c>
      <c r="D97" s="87" t="s">
        <v>132</v>
      </c>
      <c r="E97" s="38"/>
      <c r="F97" s="86"/>
      <c r="G97" s="86"/>
      <c r="H97" s="86"/>
      <c r="I97" s="28"/>
      <c r="J97" s="28">
        <f>J99+J98</f>
        <v>447332</v>
      </c>
      <c r="K97" s="8"/>
    </row>
    <row r="98" spans="1:11" ht="28.5" customHeight="1">
      <c r="A98" s="50"/>
      <c r="B98" s="163" t="s">
        <v>13</v>
      </c>
      <c r="C98" s="37"/>
      <c r="D98" s="87"/>
      <c r="E98" s="164" t="s">
        <v>195</v>
      </c>
      <c r="F98" s="86"/>
      <c r="G98" s="86"/>
      <c r="H98" s="86"/>
      <c r="I98" s="28"/>
      <c r="J98" s="19">
        <f>94000+83000</f>
        <v>177000</v>
      </c>
      <c r="K98" s="8"/>
    </row>
    <row r="99" spans="1:11" ht="51.75" customHeight="1">
      <c r="A99" s="21"/>
      <c r="B99" s="51" t="s">
        <v>62</v>
      </c>
      <c r="C99" s="52"/>
      <c r="D99" s="69" t="s">
        <v>63</v>
      </c>
      <c r="E99" s="115" t="s">
        <v>133</v>
      </c>
      <c r="F99" s="40"/>
      <c r="G99" s="40"/>
      <c r="H99" s="40"/>
      <c r="I99" s="19"/>
      <c r="J99" s="19">
        <f>359900-89568</f>
        <v>270332</v>
      </c>
      <c r="K99" s="8"/>
    </row>
    <row r="100" spans="1:11" ht="31.5" customHeight="1">
      <c r="A100" s="50" t="s">
        <v>102</v>
      </c>
      <c r="B100" s="36">
        <v>7330</v>
      </c>
      <c r="C100" s="37" t="s">
        <v>103</v>
      </c>
      <c r="D100" s="4" t="s">
        <v>104</v>
      </c>
      <c r="E100" s="109"/>
      <c r="F100" s="40"/>
      <c r="G100" s="40"/>
      <c r="H100" s="40"/>
      <c r="I100" s="19"/>
      <c r="J100" s="28">
        <f>J101+J102+J103</f>
        <v>1394000</v>
      </c>
      <c r="K100" s="8"/>
    </row>
    <row r="101" spans="1:11" ht="47.25" customHeight="1">
      <c r="A101" s="21"/>
      <c r="B101" s="63">
        <v>3122</v>
      </c>
      <c r="C101" s="64"/>
      <c r="D101" s="68" t="s">
        <v>106</v>
      </c>
      <c r="E101" s="104" t="s">
        <v>105</v>
      </c>
      <c r="F101" s="40"/>
      <c r="G101" s="40"/>
      <c r="H101" s="40"/>
      <c r="I101" s="19"/>
      <c r="J101" s="19">
        <v>14000</v>
      </c>
      <c r="K101" s="8"/>
    </row>
    <row r="102" spans="1:11" ht="63.75" customHeight="1">
      <c r="A102" s="21"/>
      <c r="B102" s="63">
        <v>3122</v>
      </c>
      <c r="C102" s="64"/>
      <c r="D102" s="68" t="s">
        <v>106</v>
      </c>
      <c r="E102" s="104" t="s">
        <v>154</v>
      </c>
      <c r="F102" s="40"/>
      <c r="G102" s="40"/>
      <c r="H102" s="40"/>
      <c r="I102" s="19"/>
      <c r="J102" s="19">
        <f>320000-98000-65000</f>
        <v>157000</v>
      </c>
      <c r="K102" s="8"/>
    </row>
    <row r="103" spans="1:11" ht="37.5" customHeight="1">
      <c r="A103" s="21"/>
      <c r="B103" s="63">
        <v>3122</v>
      </c>
      <c r="C103" s="64"/>
      <c r="D103" s="68" t="s">
        <v>106</v>
      </c>
      <c r="E103" s="94" t="s">
        <v>145</v>
      </c>
      <c r="F103" s="40"/>
      <c r="G103" s="40"/>
      <c r="H103" s="40"/>
      <c r="I103" s="19"/>
      <c r="J103" s="19">
        <v>1223000</v>
      </c>
      <c r="K103" s="8"/>
    </row>
    <row r="104" spans="1:11" ht="37.5" customHeight="1">
      <c r="A104" s="129" t="s">
        <v>181</v>
      </c>
      <c r="B104" s="130">
        <v>7375</v>
      </c>
      <c r="C104" s="127" t="s">
        <v>88</v>
      </c>
      <c r="D104" s="68" t="s">
        <v>182</v>
      </c>
      <c r="E104" s="94"/>
      <c r="F104" s="40"/>
      <c r="G104" s="40"/>
      <c r="H104" s="40"/>
      <c r="I104" s="19"/>
      <c r="J104" s="28">
        <f>J105</f>
        <v>450000</v>
      </c>
      <c r="K104" s="8"/>
    </row>
    <row r="105" spans="1:11" ht="37.5" customHeight="1">
      <c r="A105" s="21"/>
      <c r="B105" s="63">
        <v>3131</v>
      </c>
      <c r="C105" s="64"/>
      <c r="D105" s="69" t="s">
        <v>82</v>
      </c>
      <c r="E105" s="94" t="s">
        <v>183</v>
      </c>
      <c r="F105" s="40"/>
      <c r="G105" s="40"/>
      <c r="H105" s="40"/>
      <c r="I105" s="19"/>
      <c r="J105" s="19">
        <v>450000</v>
      </c>
      <c r="K105" s="8"/>
    </row>
    <row r="106" spans="1:11" ht="51">
      <c r="A106" s="128" t="s">
        <v>23</v>
      </c>
      <c r="B106" s="43">
        <v>7461</v>
      </c>
      <c r="C106" s="128" t="s">
        <v>24</v>
      </c>
      <c r="D106" s="66" t="s">
        <v>25</v>
      </c>
      <c r="E106" s="105"/>
      <c r="F106" s="40"/>
      <c r="G106" s="40"/>
      <c r="H106" s="40"/>
      <c r="I106" s="28"/>
      <c r="J106" s="28">
        <f>J107</f>
        <v>4285000</v>
      </c>
      <c r="K106" s="40"/>
    </row>
    <row r="107" spans="1:11" ht="49.5" customHeight="1">
      <c r="A107" s="76"/>
      <c r="B107" s="20">
        <v>3132</v>
      </c>
      <c r="C107" s="20"/>
      <c r="D107" s="68" t="s">
        <v>7</v>
      </c>
      <c r="E107" s="93" t="s">
        <v>97</v>
      </c>
      <c r="F107" s="40"/>
      <c r="G107" s="40"/>
      <c r="H107" s="40"/>
      <c r="I107" s="44"/>
      <c r="J107" s="67">
        <f>1955000+2600000-210000-60000</f>
        <v>4285000</v>
      </c>
      <c r="K107" s="40"/>
    </row>
    <row r="108" spans="1:11" ht="49.5" customHeight="1">
      <c r="A108" s="108">
        <v>1217640</v>
      </c>
      <c r="B108" s="56">
        <v>7640</v>
      </c>
      <c r="C108" s="34" t="s">
        <v>100</v>
      </c>
      <c r="D108" s="13" t="s">
        <v>101</v>
      </c>
      <c r="E108" s="73"/>
      <c r="F108" s="86"/>
      <c r="G108" s="86"/>
      <c r="H108" s="86"/>
      <c r="I108" s="92"/>
      <c r="J108" s="78">
        <f>J109</f>
        <v>461000</v>
      </c>
      <c r="K108" s="40"/>
    </row>
    <row r="109" spans="1:11" ht="87" customHeight="1">
      <c r="A109" s="76"/>
      <c r="B109" s="20">
        <v>3122</v>
      </c>
      <c r="C109" s="51"/>
      <c r="D109" s="68" t="s">
        <v>106</v>
      </c>
      <c r="E109" s="104" t="s">
        <v>153</v>
      </c>
      <c r="F109" s="40"/>
      <c r="G109" s="40"/>
      <c r="H109" s="40"/>
      <c r="I109" s="44"/>
      <c r="J109" s="67">
        <v>461000</v>
      </c>
      <c r="K109" s="40"/>
    </row>
    <row r="110" spans="1:11" ht="39.75" customHeight="1">
      <c r="A110" s="91">
        <v>1217670</v>
      </c>
      <c r="B110" s="74">
        <v>7670</v>
      </c>
      <c r="C110" s="25" t="s">
        <v>88</v>
      </c>
      <c r="D110" s="85" t="s">
        <v>155</v>
      </c>
      <c r="E110" s="116"/>
      <c r="F110" s="99"/>
      <c r="G110" s="99"/>
      <c r="H110" s="99"/>
      <c r="I110" s="92"/>
      <c r="J110" s="78">
        <f>J111</f>
        <v>700000</v>
      </c>
      <c r="K110" s="99"/>
    </row>
    <row r="111" spans="1:11" ht="45" customHeight="1">
      <c r="A111" s="76"/>
      <c r="B111" s="20">
        <v>3210</v>
      </c>
      <c r="C111" s="100"/>
      <c r="D111" s="69" t="s">
        <v>63</v>
      </c>
      <c r="E111" s="116" t="s">
        <v>156</v>
      </c>
      <c r="F111" s="40"/>
      <c r="G111" s="40"/>
      <c r="H111" s="40"/>
      <c r="I111" s="44"/>
      <c r="J111" s="67">
        <v>700000</v>
      </c>
      <c r="K111" s="40"/>
    </row>
    <row r="112" spans="1:11" ht="38.25" customHeight="1">
      <c r="A112" s="59">
        <v>1218110</v>
      </c>
      <c r="B112" s="56">
        <v>8110</v>
      </c>
      <c r="C112" s="57" t="s">
        <v>77</v>
      </c>
      <c r="D112" s="66" t="s">
        <v>84</v>
      </c>
      <c r="E112" s="73"/>
      <c r="F112" s="40"/>
      <c r="G112" s="40"/>
      <c r="H112" s="40"/>
      <c r="I112" s="44"/>
      <c r="J112" s="78">
        <f>J113+J117</f>
        <v>20300100</v>
      </c>
      <c r="K112" s="40"/>
    </row>
    <row r="113" spans="1:11" ht="39.75" customHeight="1">
      <c r="A113" s="175"/>
      <c r="B113" s="179">
        <v>3110</v>
      </c>
      <c r="C113" s="176"/>
      <c r="D113" s="182" t="s">
        <v>14</v>
      </c>
      <c r="E113" s="185" t="s">
        <v>204</v>
      </c>
      <c r="F113" s="174"/>
      <c r="G113" s="174"/>
      <c r="H113" s="174"/>
      <c r="I113" s="172"/>
      <c r="J113" s="173">
        <f>11000000+3100000+6700000+3275163+925537-1600000-168300-3000000</f>
        <v>20232400</v>
      </c>
      <c r="K113" s="192"/>
    </row>
    <row r="114" spans="1:11" ht="3.2" hidden="1" customHeight="1">
      <c r="A114" s="175"/>
      <c r="B114" s="180"/>
      <c r="C114" s="177"/>
      <c r="D114" s="183"/>
      <c r="E114" s="186"/>
      <c r="F114" s="174"/>
      <c r="G114" s="174"/>
      <c r="H114" s="174"/>
      <c r="I114" s="172"/>
      <c r="J114" s="173"/>
      <c r="K114" s="193"/>
    </row>
    <row r="115" spans="1:11" ht="12.75" hidden="1" customHeight="1">
      <c r="A115" s="175"/>
      <c r="B115" s="180"/>
      <c r="C115" s="177"/>
      <c r="D115" s="183"/>
      <c r="E115" s="186"/>
      <c r="F115" s="174"/>
      <c r="G115" s="174"/>
      <c r="H115" s="174"/>
      <c r="I115" s="172"/>
      <c r="J115" s="173"/>
      <c r="K115" s="193"/>
    </row>
    <row r="116" spans="1:11" ht="19.5" hidden="1" customHeight="1">
      <c r="A116" s="175"/>
      <c r="B116" s="181"/>
      <c r="C116" s="178"/>
      <c r="D116" s="184"/>
      <c r="E116" s="187"/>
      <c r="F116" s="174"/>
      <c r="G116" s="174"/>
      <c r="H116" s="174"/>
      <c r="I116" s="172"/>
      <c r="J116" s="173"/>
      <c r="K116" s="194"/>
    </row>
    <row r="117" spans="1:11" ht="37.5" customHeight="1">
      <c r="A117" s="102"/>
      <c r="B117" s="20">
        <v>3210</v>
      </c>
      <c r="C117" s="100"/>
      <c r="D117" s="69" t="s">
        <v>63</v>
      </c>
      <c r="E117" s="101" t="s">
        <v>158</v>
      </c>
      <c r="F117" s="76"/>
      <c r="G117" s="76"/>
      <c r="H117" s="76"/>
      <c r="I117" s="44"/>
      <c r="J117" s="148">
        <v>67700</v>
      </c>
      <c r="K117" s="98"/>
    </row>
    <row r="118" spans="1:11" ht="25.5" customHeight="1">
      <c r="A118" s="14" t="s">
        <v>28</v>
      </c>
      <c r="B118" s="13">
        <v>31</v>
      </c>
      <c r="C118" s="25"/>
      <c r="D118" s="13" t="s">
        <v>29</v>
      </c>
      <c r="E118" s="101"/>
      <c r="F118" s="58"/>
      <c r="G118" s="58"/>
      <c r="H118" s="58"/>
      <c r="I118" s="60"/>
      <c r="J118" s="79">
        <f>J119</f>
        <v>24950</v>
      </c>
      <c r="K118" s="8"/>
    </row>
    <row r="119" spans="1:11" ht="30.75" customHeight="1">
      <c r="A119" s="14" t="s">
        <v>86</v>
      </c>
      <c r="B119" s="34" t="s">
        <v>87</v>
      </c>
      <c r="C119" s="37" t="s">
        <v>88</v>
      </c>
      <c r="D119" s="4" t="s">
        <v>89</v>
      </c>
      <c r="E119" s="101"/>
      <c r="F119" s="58"/>
      <c r="G119" s="58"/>
      <c r="H119" s="58"/>
      <c r="I119" s="60"/>
      <c r="J119" s="79">
        <f>J120</f>
        <v>24950</v>
      </c>
      <c r="K119" s="8"/>
    </row>
    <row r="120" spans="1:11" ht="39.75" customHeight="1">
      <c r="A120" s="14"/>
      <c r="B120" s="61">
        <v>2281</v>
      </c>
      <c r="C120" s="29"/>
      <c r="D120" s="61" t="s">
        <v>90</v>
      </c>
      <c r="E120" s="101" t="s">
        <v>171</v>
      </c>
      <c r="F120" s="58"/>
      <c r="G120" s="58"/>
      <c r="H120" s="58"/>
      <c r="I120" s="60"/>
      <c r="J120" s="80">
        <f>4950+20000</f>
        <v>24950</v>
      </c>
      <c r="K120" s="8"/>
    </row>
    <row r="121" spans="1:11" ht="21.75" customHeight="1">
      <c r="A121" s="15" t="s">
        <v>30</v>
      </c>
      <c r="B121" s="13">
        <v>37</v>
      </c>
      <c r="C121" s="77"/>
      <c r="D121" s="13" t="s">
        <v>31</v>
      </c>
      <c r="E121" s="117"/>
      <c r="F121" s="8"/>
      <c r="G121" s="8"/>
      <c r="H121" s="8"/>
      <c r="I121" s="12"/>
      <c r="J121" s="81">
        <f>J122+J124</f>
        <v>53000</v>
      </c>
      <c r="K121" s="8"/>
    </row>
    <row r="122" spans="1:11" ht="38.25" hidden="1">
      <c r="A122" s="134" t="s">
        <v>52</v>
      </c>
      <c r="B122" s="135" t="s">
        <v>11</v>
      </c>
      <c r="C122" s="135" t="s">
        <v>12</v>
      </c>
      <c r="D122" s="136" t="s">
        <v>36</v>
      </c>
      <c r="E122" s="137"/>
      <c r="F122" s="132"/>
      <c r="G122" s="132"/>
      <c r="H122" s="132"/>
      <c r="I122" s="138"/>
      <c r="J122" s="139">
        <f>J123</f>
        <v>0</v>
      </c>
      <c r="K122" s="8"/>
    </row>
    <row r="123" spans="1:11" ht="25.5" hidden="1">
      <c r="A123" s="134"/>
      <c r="B123" s="140" t="s">
        <v>13</v>
      </c>
      <c r="C123" s="141"/>
      <c r="D123" s="142" t="s">
        <v>14</v>
      </c>
      <c r="E123" s="143" t="s">
        <v>53</v>
      </c>
      <c r="F123" s="132"/>
      <c r="G123" s="132"/>
      <c r="H123" s="132"/>
      <c r="I123" s="133"/>
      <c r="J123" s="144">
        <f>50000-50000</f>
        <v>0</v>
      </c>
      <c r="K123" s="8"/>
    </row>
    <row r="124" spans="1:11" ht="30" customHeight="1">
      <c r="A124" s="14" t="s">
        <v>85</v>
      </c>
      <c r="B124" s="34" t="s">
        <v>71</v>
      </c>
      <c r="C124" s="34" t="s">
        <v>72</v>
      </c>
      <c r="D124" s="56" t="s">
        <v>73</v>
      </c>
      <c r="E124" s="117"/>
      <c r="F124" s="8"/>
      <c r="G124" s="8"/>
      <c r="H124" s="8"/>
      <c r="I124" s="30"/>
      <c r="J124" s="82">
        <f>J125</f>
        <v>53000</v>
      </c>
      <c r="K124" s="8"/>
    </row>
    <row r="125" spans="1:11" ht="36" customHeight="1">
      <c r="A125" s="160"/>
      <c r="B125" s="161" t="s">
        <v>13</v>
      </c>
      <c r="C125" s="154"/>
      <c r="D125" s="152" t="s">
        <v>14</v>
      </c>
      <c r="E125" s="110" t="s">
        <v>113</v>
      </c>
      <c r="F125" s="159"/>
      <c r="G125" s="159"/>
      <c r="H125" s="159"/>
      <c r="I125" s="155"/>
      <c r="J125" s="162">
        <f>50000+3000</f>
        <v>53000</v>
      </c>
      <c r="K125" s="8"/>
    </row>
    <row r="126" spans="1:11" ht="20.25" customHeight="1">
      <c r="A126" s="8"/>
      <c r="B126" s="8"/>
      <c r="C126" s="8"/>
      <c r="D126" s="8"/>
      <c r="E126" s="16" t="s">
        <v>26</v>
      </c>
      <c r="F126" s="8"/>
      <c r="G126" s="8"/>
      <c r="H126" s="8"/>
      <c r="I126" s="12"/>
      <c r="J126" s="12">
        <f>J26+J53+J73+J76+J85+J92+J118+J121</f>
        <v>102599776.92</v>
      </c>
      <c r="K126" s="8"/>
    </row>
    <row r="127" spans="1:11" ht="21.75" customHeight="1">
      <c r="A127" s="8"/>
      <c r="B127" s="8"/>
      <c r="C127" s="8"/>
      <c r="D127" s="8"/>
      <c r="E127" s="17" t="s">
        <v>27</v>
      </c>
      <c r="F127" s="8"/>
      <c r="G127" s="8"/>
      <c r="H127" s="8"/>
      <c r="I127" s="12"/>
      <c r="J127" s="12">
        <f>J25+J126</f>
        <v>118324631.65000001</v>
      </c>
      <c r="K127" s="8"/>
    </row>
    <row r="129" spans="4:8" ht="15.75">
      <c r="D129" s="169" t="s">
        <v>206</v>
      </c>
      <c r="E129" s="170"/>
      <c r="F129" s="170"/>
      <c r="G129" s="170"/>
      <c r="H129" s="170"/>
    </row>
  </sheetData>
  <mergeCells count="20">
    <mergeCell ref="H1:J1"/>
    <mergeCell ref="A113:A116"/>
    <mergeCell ref="C113:C116"/>
    <mergeCell ref="B113:B116"/>
    <mergeCell ref="D113:D116"/>
    <mergeCell ref="E113:E116"/>
    <mergeCell ref="A9:B9"/>
    <mergeCell ref="A5:K5"/>
    <mergeCell ref="A6:K6"/>
    <mergeCell ref="A7:K7"/>
    <mergeCell ref="A8:B8"/>
    <mergeCell ref="G113:G116"/>
    <mergeCell ref="H113:H116"/>
    <mergeCell ref="K113:K116"/>
    <mergeCell ref="D129:H129"/>
    <mergeCell ref="F2:K2"/>
    <mergeCell ref="I113:I116"/>
    <mergeCell ref="J113:J116"/>
    <mergeCell ref="F113:F116"/>
    <mergeCell ref="F3:K3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Finvid8</cp:lastModifiedBy>
  <cp:lastPrinted>2024-11-18T09:08:32Z</cp:lastPrinted>
  <dcterms:created xsi:type="dcterms:W3CDTF">2019-12-16T13:20:45Z</dcterms:created>
  <dcterms:modified xsi:type="dcterms:W3CDTF">2024-11-18T09:08:49Z</dcterms:modified>
</cp:coreProperties>
</file>