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Бюджет розвитку" sheetId="30" r:id="rId1"/>
    <sheet name="Лист1" sheetId="31" r:id="rId2"/>
  </sheets>
  <definedNames>
    <definedName name="_GoBack" localSheetId="0">'Бюджет розвитку'!$A$11</definedName>
    <definedName name="_xlnm.Print_Titles" localSheetId="0">'Бюджет розвитку'!$8:$9</definedName>
    <definedName name="_xlnm.Print_Area" localSheetId="0">'Бюджет розвитку'!$A$3:$W$224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8" i="30"/>
  <c r="V210"/>
  <c r="V224"/>
  <c r="V209"/>
  <c r="U209"/>
  <c r="H207"/>
  <c r="I207"/>
  <c r="J207"/>
  <c r="K207"/>
  <c r="L207"/>
  <c r="M207"/>
  <c r="N207"/>
  <c r="O207"/>
  <c r="P207"/>
  <c r="Q207"/>
  <c r="R207"/>
  <c r="S207"/>
  <c r="T207"/>
  <c r="G40"/>
  <c r="H40"/>
  <c r="I40"/>
  <c r="J40"/>
  <c r="K40"/>
  <c r="L40"/>
  <c r="M40"/>
  <c r="N40"/>
  <c r="O40"/>
  <c r="P40"/>
  <c r="Q40"/>
  <c r="R40"/>
  <c r="S40"/>
  <c r="T40"/>
  <c r="T166" l="1"/>
  <c r="T46"/>
  <c r="R47"/>
  <c r="E173" l="1"/>
  <c r="E164"/>
  <c r="E165"/>
  <c r="T42" l="1"/>
  <c r="E199" l="1"/>
  <c r="E76"/>
  <c r="H47" l="1"/>
  <c r="F208"/>
  <c r="G208"/>
  <c r="G207" s="1"/>
  <c r="H208"/>
  <c r="I208"/>
  <c r="J208"/>
  <c r="K208"/>
  <c r="L208"/>
  <c r="M208"/>
  <c r="N208"/>
  <c r="O208"/>
  <c r="P208"/>
  <c r="Q208"/>
  <c r="R208"/>
  <c r="S208"/>
  <c r="T208"/>
  <c r="U208"/>
  <c r="E208"/>
  <c r="G223" l="1"/>
  <c r="F223"/>
  <c r="E223"/>
  <c r="U199"/>
  <c r="F17" l="1"/>
  <c r="E210" l="1"/>
  <c r="H95"/>
  <c r="V42"/>
  <c r="V41" s="1"/>
  <c r="F42"/>
  <c r="F41" s="1"/>
  <c r="W42"/>
  <c r="G41"/>
  <c r="H41"/>
  <c r="I41"/>
  <c r="J41"/>
  <c r="K41"/>
  <c r="L41"/>
  <c r="M41"/>
  <c r="N41"/>
  <c r="O41"/>
  <c r="P41"/>
  <c r="Q41"/>
  <c r="R41"/>
  <c r="S41"/>
  <c r="T41"/>
  <c r="U41"/>
  <c r="W41" s="1"/>
  <c r="E41"/>
  <c r="T145" l="1"/>
  <c r="F145" s="1"/>
  <c r="W145"/>
  <c r="G144"/>
  <c r="H144"/>
  <c r="I144"/>
  <c r="J144"/>
  <c r="K144"/>
  <c r="L144"/>
  <c r="M144"/>
  <c r="N144"/>
  <c r="O144"/>
  <c r="P144"/>
  <c r="Q144"/>
  <c r="R144"/>
  <c r="S144"/>
  <c r="U144"/>
  <c r="E144"/>
  <c r="W79"/>
  <c r="G78"/>
  <c r="H78"/>
  <c r="I78"/>
  <c r="J78"/>
  <c r="K78"/>
  <c r="L78"/>
  <c r="M78"/>
  <c r="N78"/>
  <c r="O78"/>
  <c r="P78"/>
  <c r="Q78"/>
  <c r="R78"/>
  <c r="S78"/>
  <c r="U78"/>
  <c r="E78"/>
  <c r="E100"/>
  <c r="T79"/>
  <c r="F79" s="1"/>
  <c r="E70"/>
  <c r="G61"/>
  <c r="H61"/>
  <c r="I61"/>
  <c r="J61"/>
  <c r="K61"/>
  <c r="L61"/>
  <c r="M61"/>
  <c r="N61"/>
  <c r="O61"/>
  <c r="P61"/>
  <c r="Q61"/>
  <c r="R61"/>
  <c r="S61"/>
  <c r="U61"/>
  <c r="E61"/>
  <c r="F144" l="1"/>
  <c r="V145"/>
  <c r="V144" s="1"/>
  <c r="T144"/>
  <c r="V79"/>
  <c r="E17"/>
  <c r="I15"/>
  <c r="G64" l="1"/>
  <c r="H64"/>
  <c r="I64"/>
  <c r="J64"/>
  <c r="K64"/>
  <c r="L64"/>
  <c r="M64"/>
  <c r="N64"/>
  <c r="O64"/>
  <c r="P64"/>
  <c r="Q64"/>
  <c r="R64"/>
  <c r="S64"/>
  <c r="U64"/>
  <c r="U40" s="1"/>
  <c r="E64"/>
  <c r="E204"/>
  <c r="E98"/>
  <c r="E95" s="1"/>
  <c r="V211"/>
  <c r="V212"/>
  <c r="V213"/>
  <c r="V214"/>
  <c r="V215"/>
  <c r="V216"/>
  <c r="V217"/>
  <c r="V218"/>
  <c r="V219"/>
  <c r="V220"/>
  <c r="V221"/>
  <c r="V222"/>
  <c r="V223"/>
  <c r="W153"/>
  <c r="W155"/>
  <c r="W156"/>
  <c r="W157"/>
  <c r="W158"/>
  <c r="W159"/>
  <c r="W160"/>
  <c r="W161"/>
  <c r="W163"/>
  <c r="W91"/>
  <c r="W92"/>
  <c r="W93"/>
  <c r="W94"/>
  <c r="W96"/>
  <c r="G95"/>
  <c r="I95"/>
  <c r="J95"/>
  <c r="K95"/>
  <c r="L95"/>
  <c r="M95"/>
  <c r="N95"/>
  <c r="O95"/>
  <c r="P95"/>
  <c r="Q95"/>
  <c r="R95"/>
  <c r="S95"/>
  <c r="U95"/>
  <c r="T85"/>
  <c r="F85" s="1"/>
  <c r="F84" s="1"/>
  <c r="W85"/>
  <c r="W86"/>
  <c r="G84"/>
  <c r="H84"/>
  <c r="I84"/>
  <c r="J84"/>
  <c r="K84"/>
  <c r="L84"/>
  <c r="M84"/>
  <c r="N84"/>
  <c r="O84"/>
  <c r="P84"/>
  <c r="Q84"/>
  <c r="R84"/>
  <c r="S84"/>
  <c r="U84"/>
  <c r="E84"/>
  <c r="W82"/>
  <c r="W83"/>
  <c r="T82"/>
  <c r="T83"/>
  <c r="F82"/>
  <c r="V82" s="1"/>
  <c r="F83"/>
  <c r="V83" s="1"/>
  <c r="W95" l="1"/>
  <c r="W84"/>
  <c r="V85"/>
  <c r="V84" s="1"/>
  <c r="T84"/>
  <c r="E46"/>
  <c r="E119"/>
  <c r="U34"/>
  <c r="T88"/>
  <c r="F88" s="1"/>
  <c r="F87" s="1"/>
  <c r="W88"/>
  <c r="G87"/>
  <c r="H87"/>
  <c r="I87"/>
  <c r="J87"/>
  <c r="K87"/>
  <c r="L87"/>
  <c r="M87"/>
  <c r="N87"/>
  <c r="O87"/>
  <c r="P87"/>
  <c r="Q87"/>
  <c r="R87"/>
  <c r="S87"/>
  <c r="U87"/>
  <c r="E87"/>
  <c r="G34"/>
  <c r="H34"/>
  <c r="I34"/>
  <c r="J34"/>
  <c r="K34"/>
  <c r="L34"/>
  <c r="M34"/>
  <c r="N34"/>
  <c r="O34"/>
  <c r="P34"/>
  <c r="Q34"/>
  <c r="R34"/>
  <c r="S34"/>
  <c r="T36"/>
  <c r="T35"/>
  <c r="F35" s="1"/>
  <c r="F36"/>
  <c r="V36" s="1"/>
  <c r="E34"/>
  <c r="W36"/>
  <c r="W87" l="1"/>
  <c r="F34"/>
  <c r="T34"/>
  <c r="W35"/>
  <c r="V35"/>
  <c r="V34" s="1"/>
  <c r="V88"/>
  <c r="V87" s="1"/>
  <c r="T87"/>
  <c r="W34"/>
  <c r="T14" l="1"/>
  <c r="F14" s="1"/>
  <c r="W14"/>
  <c r="G13"/>
  <c r="H13"/>
  <c r="I13"/>
  <c r="J13"/>
  <c r="K13"/>
  <c r="L13"/>
  <c r="M13"/>
  <c r="N13"/>
  <c r="O13"/>
  <c r="P13"/>
  <c r="Q13"/>
  <c r="R13"/>
  <c r="S13"/>
  <c r="U13"/>
  <c r="E13"/>
  <c r="T165"/>
  <c r="W13" l="1"/>
  <c r="T13"/>
  <c r="F13"/>
  <c r="V14"/>
  <c r="V13" s="1"/>
  <c r="W193"/>
  <c r="W175"/>
  <c r="W176"/>
  <c r="W177"/>
  <c r="W178"/>
  <c r="W179"/>
  <c r="W180"/>
  <c r="W181"/>
  <c r="W182"/>
  <c r="W183"/>
  <c r="W184"/>
  <c r="W185"/>
  <c r="W186"/>
  <c r="W188"/>
  <c r="W190"/>
  <c r="W127"/>
  <c r="W116"/>
  <c r="W118"/>
  <c r="W98"/>
  <c r="W100"/>
  <c r="W19"/>
  <c r="W21"/>
  <c r="W22"/>
  <c r="W23"/>
  <c r="W24"/>
  <c r="W25"/>
  <c r="W26"/>
  <c r="W27"/>
  <c r="W28"/>
  <c r="W29"/>
  <c r="W31"/>
  <c r="W32"/>
  <c r="W38"/>
  <c r="G191"/>
  <c r="H191"/>
  <c r="I191"/>
  <c r="J191"/>
  <c r="K191"/>
  <c r="L191"/>
  <c r="M191"/>
  <c r="N191"/>
  <c r="O191"/>
  <c r="P191"/>
  <c r="Q191"/>
  <c r="R191"/>
  <c r="S191"/>
  <c r="U191"/>
  <c r="E191"/>
  <c r="T193"/>
  <c r="F193" s="1"/>
  <c r="V193" s="1"/>
  <c r="T190"/>
  <c r="F190" s="1"/>
  <c r="G189"/>
  <c r="H189"/>
  <c r="I189"/>
  <c r="J189"/>
  <c r="K189"/>
  <c r="L189"/>
  <c r="M189"/>
  <c r="N189"/>
  <c r="O189"/>
  <c r="P189"/>
  <c r="Q189"/>
  <c r="R189"/>
  <c r="S189"/>
  <c r="U189"/>
  <c r="E189"/>
  <c r="T127"/>
  <c r="F127" s="1"/>
  <c r="G126"/>
  <c r="H126"/>
  <c r="I126"/>
  <c r="J126"/>
  <c r="K126"/>
  <c r="L126"/>
  <c r="M126"/>
  <c r="N126"/>
  <c r="O126"/>
  <c r="P126"/>
  <c r="Q126"/>
  <c r="R126"/>
  <c r="S126"/>
  <c r="U126"/>
  <c r="E126"/>
  <c r="T118"/>
  <c r="F118" s="1"/>
  <c r="G117"/>
  <c r="H117"/>
  <c r="I117"/>
  <c r="J117"/>
  <c r="K117"/>
  <c r="L117"/>
  <c r="M117"/>
  <c r="N117"/>
  <c r="O117"/>
  <c r="P117"/>
  <c r="Q117"/>
  <c r="R117"/>
  <c r="S117"/>
  <c r="U117"/>
  <c r="E117"/>
  <c r="T116"/>
  <c r="T115" s="1"/>
  <c r="G115"/>
  <c r="H115"/>
  <c r="I115"/>
  <c r="J115"/>
  <c r="K115"/>
  <c r="L115"/>
  <c r="M115"/>
  <c r="N115"/>
  <c r="O115"/>
  <c r="P115"/>
  <c r="Q115"/>
  <c r="R115"/>
  <c r="S115"/>
  <c r="U115"/>
  <c r="E115"/>
  <c r="T100"/>
  <c r="T99" s="1"/>
  <c r="G99"/>
  <c r="H99"/>
  <c r="I99"/>
  <c r="J99"/>
  <c r="K99"/>
  <c r="L99"/>
  <c r="M99"/>
  <c r="N99"/>
  <c r="O99"/>
  <c r="P99"/>
  <c r="Q99"/>
  <c r="R99"/>
  <c r="S99"/>
  <c r="U99"/>
  <c r="E99"/>
  <c r="E74"/>
  <c r="T38"/>
  <c r="T37" s="1"/>
  <c r="T33" s="1"/>
  <c r="G37"/>
  <c r="G33" s="1"/>
  <c r="H37"/>
  <c r="H33" s="1"/>
  <c r="I37"/>
  <c r="I33" s="1"/>
  <c r="J37"/>
  <c r="J33" s="1"/>
  <c r="K37"/>
  <c r="K33" s="1"/>
  <c r="L37"/>
  <c r="L33" s="1"/>
  <c r="M37"/>
  <c r="M33" s="1"/>
  <c r="N37"/>
  <c r="N33" s="1"/>
  <c r="O37"/>
  <c r="O33" s="1"/>
  <c r="P37"/>
  <c r="P33" s="1"/>
  <c r="Q37"/>
  <c r="Q33" s="1"/>
  <c r="R37"/>
  <c r="R33" s="1"/>
  <c r="S37"/>
  <c r="S33" s="1"/>
  <c r="U37"/>
  <c r="E37"/>
  <c r="E33" s="1"/>
  <c r="W99" l="1"/>
  <c r="W115"/>
  <c r="W117"/>
  <c r="W126"/>
  <c r="W189"/>
  <c r="W37"/>
  <c r="U33"/>
  <c r="W33" s="1"/>
  <c r="T117"/>
  <c r="T189"/>
  <c r="F189"/>
  <c r="V190"/>
  <c r="V189" s="1"/>
  <c r="F126"/>
  <c r="V127"/>
  <c r="V126" s="1"/>
  <c r="T126"/>
  <c r="F117"/>
  <c r="V118"/>
  <c r="V117" s="1"/>
  <c r="F116"/>
  <c r="F100"/>
  <c r="F38"/>
  <c r="F99" l="1"/>
  <c r="V100"/>
  <c r="V99" s="1"/>
  <c r="F115"/>
  <c r="V116"/>
  <c r="V115" s="1"/>
  <c r="F37"/>
  <c r="F33" s="1"/>
  <c r="V38"/>
  <c r="V37" s="1"/>
  <c r="V33" s="1"/>
  <c r="T12" l="1"/>
  <c r="I11"/>
  <c r="I10" s="1"/>
  <c r="J11"/>
  <c r="J10" s="1"/>
  <c r="K11"/>
  <c r="K10" s="1"/>
  <c r="L11"/>
  <c r="L10" s="1"/>
  <c r="M11"/>
  <c r="M10" s="1"/>
  <c r="N11"/>
  <c r="N10" s="1"/>
  <c r="H11"/>
  <c r="H10" s="1"/>
  <c r="G147"/>
  <c r="H147"/>
  <c r="I147"/>
  <c r="J147"/>
  <c r="K147"/>
  <c r="L147"/>
  <c r="M147"/>
  <c r="N147"/>
  <c r="O147"/>
  <c r="P147"/>
  <c r="Q147"/>
  <c r="R147"/>
  <c r="S147"/>
  <c r="U147"/>
  <c r="E147"/>
  <c r="W174"/>
  <c r="G173"/>
  <c r="H173"/>
  <c r="I173"/>
  <c r="J173"/>
  <c r="K173"/>
  <c r="L173"/>
  <c r="M173"/>
  <c r="N173"/>
  <c r="O173"/>
  <c r="P173"/>
  <c r="Q173"/>
  <c r="R173"/>
  <c r="S173"/>
  <c r="U173"/>
  <c r="W143"/>
  <c r="W146"/>
  <c r="W150"/>
  <c r="T150"/>
  <c r="F150" s="1"/>
  <c r="V150" s="1"/>
  <c r="T123"/>
  <c r="F123" s="1"/>
  <c r="F122" s="1"/>
  <c r="W123"/>
  <c r="G122"/>
  <c r="H122"/>
  <c r="I122"/>
  <c r="J122"/>
  <c r="K122"/>
  <c r="L122"/>
  <c r="M122"/>
  <c r="N122"/>
  <c r="O122"/>
  <c r="P122"/>
  <c r="Q122"/>
  <c r="R122"/>
  <c r="S122"/>
  <c r="U122"/>
  <c r="E122"/>
  <c r="E124"/>
  <c r="W114"/>
  <c r="G113"/>
  <c r="H113"/>
  <c r="I113"/>
  <c r="J113"/>
  <c r="K113"/>
  <c r="L113"/>
  <c r="M113"/>
  <c r="N113"/>
  <c r="O113"/>
  <c r="P113"/>
  <c r="Q113"/>
  <c r="R113"/>
  <c r="S113"/>
  <c r="U113"/>
  <c r="E113"/>
  <c r="E112" s="1"/>
  <c r="E121" l="1"/>
  <c r="W122"/>
  <c r="W113"/>
  <c r="T122"/>
  <c r="V123"/>
  <c r="V122" s="1"/>
  <c r="E16"/>
  <c r="E15" s="1"/>
  <c r="G16"/>
  <c r="G15" s="1"/>
  <c r="H16"/>
  <c r="H15" s="1"/>
  <c r="I16"/>
  <c r="I39" s="1"/>
  <c r="J16"/>
  <c r="J15" s="1"/>
  <c r="K16"/>
  <c r="K15" s="1"/>
  <c r="L16"/>
  <c r="L15" s="1"/>
  <c r="M16"/>
  <c r="M15" s="1"/>
  <c r="N16"/>
  <c r="N15" s="1"/>
  <c r="O16"/>
  <c r="O15" s="1"/>
  <c r="P16"/>
  <c r="P15" s="1"/>
  <c r="Q16"/>
  <c r="Q15" s="1"/>
  <c r="R16"/>
  <c r="R15" s="1"/>
  <c r="S16"/>
  <c r="S15" s="1"/>
  <c r="U16"/>
  <c r="U15" s="1"/>
  <c r="W15" l="1"/>
  <c r="W16"/>
  <c r="T74"/>
  <c r="N73"/>
  <c r="W74"/>
  <c r="G73"/>
  <c r="H73"/>
  <c r="I73"/>
  <c r="J73"/>
  <c r="K73"/>
  <c r="L73"/>
  <c r="M73"/>
  <c r="O73"/>
  <c r="P73"/>
  <c r="Q73"/>
  <c r="R73"/>
  <c r="S73"/>
  <c r="U73"/>
  <c r="E73"/>
  <c r="W73" l="1"/>
  <c r="E48"/>
  <c r="T76"/>
  <c r="T146"/>
  <c r="F146" s="1"/>
  <c r="V146" l="1"/>
  <c r="W144"/>
  <c r="T103"/>
  <c r="W12" l="1"/>
  <c r="W17"/>
  <c r="W44"/>
  <c r="W46"/>
  <c r="W48"/>
  <c r="W49"/>
  <c r="W50"/>
  <c r="W51"/>
  <c r="W53"/>
  <c r="W54"/>
  <c r="W56"/>
  <c r="W58"/>
  <c r="W60"/>
  <c r="W61"/>
  <c r="W62"/>
  <c r="W63"/>
  <c r="W64"/>
  <c r="W65"/>
  <c r="W66"/>
  <c r="W68"/>
  <c r="W69"/>
  <c r="W70"/>
  <c r="W72"/>
  <c r="W76"/>
  <c r="T44"/>
  <c r="F44" s="1"/>
  <c r="T72"/>
  <c r="T71" s="1"/>
  <c r="G71"/>
  <c r="H71"/>
  <c r="I71"/>
  <c r="J71"/>
  <c r="K71"/>
  <c r="L71"/>
  <c r="M71"/>
  <c r="N71"/>
  <c r="O71"/>
  <c r="P71"/>
  <c r="Q71"/>
  <c r="R71"/>
  <c r="S71"/>
  <c r="U71"/>
  <c r="E71"/>
  <c r="T69"/>
  <c r="F69" s="1"/>
  <c r="T70"/>
  <c r="G67"/>
  <c r="H67"/>
  <c r="I67"/>
  <c r="J67"/>
  <c r="K67"/>
  <c r="L67"/>
  <c r="M67"/>
  <c r="N67"/>
  <c r="O67"/>
  <c r="P67"/>
  <c r="Q67"/>
  <c r="R67"/>
  <c r="S67"/>
  <c r="U67"/>
  <c r="E67"/>
  <c r="G43"/>
  <c r="H43"/>
  <c r="I43"/>
  <c r="J43"/>
  <c r="K43"/>
  <c r="L43"/>
  <c r="M43"/>
  <c r="N43"/>
  <c r="O43"/>
  <c r="P43"/>
  <c r="Q43"/>
  <c r="R43"/>
  <c r="S43"/>
  <c r="T43"/>
  <c r="U43"/>
  <c r="E43"/>
  <c r="W71" l="1"/>
  <c r="W67"/>
  <c r="F70"/>
  <c r="V70" s="1"/>
  <c r="W43"/>
  <c r="F72"/>
  <c r="V44"/>
  <c r="V43" s="1"/>
  <c r="F43"/>
  <c r="W125"/>
  <c r="G102"/>
  <c r="G101" s="1"/>
  <c r="H102"/>
  <c r="H101" s="1"/>
  <c r="I102"/>
  <c r="I101" s="1"/>
  <c r="J102"/>
  <c r="J101" s="1"/>
  <c r="K102"/>
  <c r="K101" s="1"/>
  <c r="L102"/>
  <c r="L101" s="1"/>
  <c r="M102"/>
  <c r="M101" s="1"/>
  <c r="N102"/>
  <c r="N101" s="1"/>
  <c r="O102"/>
  <c r="O101" s="1"/>
  <c r="P102"/>
  <c r="P101" s="1"/>
  <c r="Q102"/>
  <c r="Q101" s="1"/>
  <c r="R102"/>
  <c r="R101" s="1"/>
  <c r="S102"/>
  <c r="S101" s="1"/>
  <c r="U102"/>
  <c r="U101" s="1"/>
  <c r="E102"/>
  <c r="E101" s="1"/>
  <c r="G45"/>
  <c r="H45"/>
  <c r="I45"/>
  <c r="J45"/>
  <c r="K45"/>
  <c r="L45"/>
  <c r="M45"/>
  <c r="N45"/>
  <c r="O45"/>
  <c r="P45"/>
  <c r="Q45"/>
  <c r="R45"/>
  <c r="S45"/>
  <c r="U45"/>
  <c r="G59"/>
  <c r="H59"/>
  <c r="I59"/>
  <c r="J59"/>
  <c r="K59"/>
  <c r="L59"/>
  <c r="M59"/>
  <c r="N59"/>
  <c r="O59"/>
  <c r="P59"/>
  <c r="Q59"/>
  <c r="R59"/>
  <c r="S59"/>
  <c r="U59"/>
  <c r="E59"/>
  <c r="W59" l="1"/>
  <c r="V72"/>
  <c r="V71" s="1"/>
  <c r="F71"/>
  <c r="G11"/>
  <c r="H39"/>
  <c r="J39"/>
  <c r="K39"/>
  <c r="L39"/>
  <c r="M39"/>
  <c r="N39"/>
  <c r="O11"/>
  <c r="P11"/>
  <c r="Q11"/>
  <c r="R11"/>
  <c r="S11"/>
  <c r="U11"/>
  <c r="U10" s="1"/>
  <c r="E11"/>
  <c r="S10" l="1"/>
  <c r="S39" s="1"/>
  <c r="Q10"/>
  <c r="Q39" s="1"/>
  <c r="O10"/>
  <c r="O39" s="1"/>
  <c r="R10"/>
  <c r="R39" s="1"/>
  <c r="P10"/>
  <c r="P39" s="1"/>
  <c r="G10"/>
  <c r="G39" s="1"/>
  <c r="E10"/>
  <c r="E39" s="1"/>
  <c r="U39"/>
  <c r="W11"/>
  <c r="W80"/>
  <c r="W81"/>
  <c r="W90"/>
  <c r="T80"/>
  <c r="T78" s="1"/>
  <c r="T81"/>
  <c r="F81" s="1"/>
  <c r="V81" s="1"/>
  <c r="W10" l="1"/>
  <c r="W39" s="1"/>
  <c r="F80"/>
  <c r="F78" s="1"/>
  <c r="V80" l="1"/>
  <c r="V78" s="1"/>
  <c r="T94"/>
  <c r="F94" s="1"/>
  <c r="V94" s="1"/>
  <c r="T195" l="1"/>
  <c r="F195" s="1"/>
  <c r="V195" s="1"/>
  <c r="G141"/>
  <c r="H141"/>
  <c r="I141"/>
  <c r="J141"/>
  <c r="K141"/>
  <c r="L141"/>
  <c r="M141"/>
  <c r="N141"/>
  <c r="O141"/>
  <c r="P141"/>
  <c r="Q141"/>
  <c r="R141"/>
  <c r="S141"/>
  <c r="U141"/>
  <c r="E141"/>
  <c r="W171"/>
  <c r="W170"/>
  <c r="W169"/>
  <c r="W168"/>
  <c r="T160"/>
  <c r="F160" s="1"/>
  <c r="V160" s="1"/>
  <c r="T161"/>
  <c r="T143"/>
  <c r="F143" s="1"/>
  <c r="F161" l="1"/>
  <c r="V161" s="1"/>
  <c r="V143"/>
  <c r="G89"/>
  <c r="G77" s="1"/>
  <c r="H89"/>
  <c r="H77" s="1"/>
  <c r="I89"/>
  <c r="I77" s="1"/>
  <c r="J89"/>
  <c r="J77" s="1"/>
  <c r="K89"/>
  <c r="K77" s="1"/>
  <c r="L89"/>
  <c r="L77" s="1"/>
  <c r="M89"/>
  <c r="M77" s="1"/>
  <c r="N89"/>
  <c r="N77" s="1"/>
  <c r="O89"/>
  <c r="O77" s="1"/>
  <c r="P89"/>
  <c r="P77" s="1"/>
  <c r="Q89"/>
  <c r="Q77" s="1"/>
  <c r="R89"/>
  <c r="R77" s="1"/>
  <c r="S89"/>
  <c r="S77" s="1"/>
  <c r="U89"/>
  <c r="U77" s="1"/>
  <c r="E89"/>
  <c r="E77" s="1"/>
  <c r="W89" l="1"/>
  <c r="G154" l="1"/>
  <c r="H154"/>
  <c r="I154"/>
  <c r="J154"/>
  <c r="K154"/>
  <c r="L154"/>
  <c r="M154"/>
  <c r="N154"/>
  <c r="O154"/>
  <c r="P154"/>
  <c r="Q154"/>
  <c r="R154"/>
  <c r="S154"/>
  <c r="U154"/>
  <c r="E154"/>
  <c r="T168"/>
  <c r="F168" s="1"/>
  <c r="V168" s="1"/>
  <c r="T169"/>
  <c r="F169" s="1"/>
  <c r="V169" s="1"/>
  <c r="T170"/>
  <c r="F170" s="1"/>
  <c r="V170" s="1"/>
  <c r="T171"/>
  <c r="F171" s="1"/>
  <c r="V171" s="1"/>
  <c r="T172"/>
  <c r="F172" s="1"/>
  <c r="V172" s="1"/>
  <c r="G164"/>
  <c r="H164"/>
  <c r="I164"/>
  <c r="J164"/>
  <c r="K164"/>
  <c r="L164"/>
  <c r="M164"/>
  <c r="N164"/>
  <c r="O164"/>
  <c r="P164"/>
  <c r="Q164"/>
  <c r="R164"/>
  <c r="S164"/>
  <c r="U164"/>
  <c r="W106"/>
  <c r="W108"/>
  <c r="W110"/>
  <c r="W111"/>
  <c r="W120"/>
  <c r="T102"/>
  <c r="T101" s="1"/>
  <c r="W154" l="1"/>
  <c r="F103"/>
  <c r="F102" s="1"/>
  <c r="F101" s="1"/>
  <c r="V103" l="1"/>
  <c r="V102" s="1"/>
  <c r="V101" s="1"/>
  <c r="T204" l="1"/>
  <c r="T203" s="1"/>
  <c r="W204"/>
  <c r="G203"/>
  <c r="H203"/>
  <c r="I203"/>
  <c r="J203"/>
  <c r="K203"/>
  <c r="L203"/>
  <c r="M203"/>
  <c r="N203"/>
  <c r="O203"/>
  <c r="P203"/>
  <c r="Q203"/>
  <c r="R203"/>
  <c r="S203"/>
  <c r="U203"/>
  <c r="E203"/>
  <c r="F166"/>
  <c r="V166" s="1"/>
  <c r="T167"/>
  <c r="F167" s="1"/>
  <c r="V167" s="1"/>
  <c r="W166"/>
  <c r="W167"/>
  <c r="G162"/>
  <c r="H162"/>
  <c r="I162"/>
  <c r="J162"/>
  <c r="K162"/>
  <c r="L162"/>
  <c r="M162"/>
  <c r="N162"/>
  <c r="O162"/>
  <c r="P162"/>
  <c r="Q162"/>
  <c r="R162"/>
  <c r="S162"/>
  <c r="U162"/>
  <c r="E162"/>
  <c r="G151"/>
  <c r="H151"/>
  <c r="I151"/>
  <c r="J151"/>
  <c r="K151"/>
  <c r="L151"/>
  <c r="M151"/>
  <c r="N151"/>
  <c r="O151"/>
  <c r="P151"/>
  <c r="Q151"/>
  <c r="R151"/>
  <c r="S151"/>
  <c r="U151"/>
  <c r="E151"/>
  <c r="W148"/>
  <c r="W149"/>
  <c r="W152"/>
  <c r="W151" s="1"/>
  <c r="T142"/>
  <c r="W130"/>
  <c r="W132"/>
  <c r="W133"/>
  <c r="W135"/>
  <c r="W136"/>
  <c r="W138"/>
  <c r="W140"/>
  <c r="W142"/>
  <c r="W162" l="1"/>
  <c r="F142"/>
  <c r="T141"/>
  <c r="W147"/>
  <c r="W203"/>
  <c r="F204"/>
  <c r="W141"/>
  <c r="V142" l="1"/>
  <c r="V141" s="1"/>
  <c r="F141"/>
  <c r="V204"/>
  <c r="V203" s="1"/>
  <c r="F203"/>
  <c r="G119" l="1"/>
  <c r="G112" s="1"/>
  <c r="H119"/>
  <c r="H112" s="1"/>
  <c r="I119"/>
  <c r="I112" s="1"/>
  <c r="J119"/>
  <c r="J112" s="1"/>
  <c r="K119"/>
  <c r="K112" s="1"/>
  <c r="L119"/>
  <c r="L112" s="1"/>
  <c r="M119"/>
  <c r="M112" s="1"/>
  <c r="N119"/>
  <c r="N112" s="1"/>
  <c r="O119"/>
  <c r="O112" s="1"/>
  <c r="P119"/>
  <c r="P112" s="1"/>
  <c r="Q119"/>
  <c r="Q112" s="1"/>
  <c r="R119"/>
  <c r="R112" s="1"/>
  <c r="S119"/>
  <c r="S112" s="1"/>
  <c r="U119"/>
  <c r="U112" s="1"/>
  <c r="W119" l="1"/>
  <c r="W97"/>
  <c r="W78"/>
  <c r="T66"/>
  <c r="F66" s="1"/>
  <c r="V66" s="1"/>
  <c r="T54" l="1"/>
  <c r="T56"/>
  <c r="F54" l="1"/>
  <c r="V54" s="1"/>
  <c r="G52"/>
  <c r="H52"/>
  <c r="I52"/>
  <c r="J52"/>
  <c r="K52"/>
  <c r="L52"/>
  <c r="M52"/>
  <c r="N52"/>
  <c r="O52"/>
  <c r="P52"/>
  <c r="Q52"/>
  <c r="R52"/>
  <c r="S52"/>
  <c r="U52"/>
  <c r="E52"/>
  <c r="E55"/>
  <c r="W52" l="1"/>
  <c r="U30"/>
  <c r="T199" l="1"/>
  <c r="F199" s="1"/>
  <c r="F198" s="1"/>
  <c r="F194" s="1"/>
  <c r="T197"/>
  <c r="F197" s="1"/>
  <c r="W197"/>
  <c r="W199"/>
  <c r="W195" s="1"/>
  <c r="G198"/>
  <c r="G194" s="1"/>
  <c r="H198"/>
  <c r="H194" s="1"/>
  <c r="I198"/>
  <c r="I194" s="1"/>
  <c r="J198"/>
  <c r="J194" s="1"/>
  <c r="K198"/>
  <c r="K194" s="1"/>
  <c r="L198"/>
  <c r="L194" s="1"/>
  <c r="M198"/>
  <c r="M194" s="1"/>
  <c r="N198"/>
  <c r="N194" s="1"/>
  <c r="O198"/>
  <c r="O194" s="1"/>
  <c r="P198"/>
  <c r="P194" s="1"/>
  <c r="Q198"/>
  <c r="Q194" s="1"/>
  <c r="R198"/>
  <c r="R194" s="1"/>
  <c r="S198"/>
  <c r="S194" s="1"/>
  <c r="U198"/>
  <c r="U194" s="1"/>
  <c r="G196"/>
  <c r="H196"/>
  <c r="I196"/>
  <c r="J196"/>
  <c r="K196"/>
  <c r="L196"/>
  <c r="M196"/>
  <c r="N196"/>
  <c r="O196"/>
  <c r="P196"/>
  <c r="Q196"/>
  <c r="R196"/>
  <c r="S196"/>
  <c r="U196"/>
  <c r="E198"/>
  <c r="E194" s="1"/>
  <c r="E196"/>
  <c r="W194" l="1"/>
  <c r="T198"/>
  <c r="T194" s="1"/>
  <c r="T196"/>
  <c r="V197"/>
  <c r="V196" s="1"/>
  <c r="F196"/>
  <c r="V199"/>
  <c r="V198" s="1"/>
  <c r="V194" s="1"/>
  <c r="W198"/>
  <c r="W196"/>
  <c r="T31" l="1"/>
  <c r="F31" s="1"/>
  <c r="G30"/>
  <c r="H30"/>
  <c r="I30"/>
  <c r="J30"/>
  <c r="K30"/>
  <c r="L30"/>
  <c r="M30"/>
  <c r="N30"/>
  <c r="O30"/>
  <c r="P30"/>
  <c r="Q30"/>
  <c r="R30"/>
  <c r="S30"/>
  <c r="E30"/>
  <c r="W30" s="1"/>
  <c r="V31" l="1"/>
  <c r="T17"/>
  <c r="F16" l="1"/>
  <c r="F15" s="1"/>
  <c r="T16"/>
  <c r="T15" s="1"/>
  <c r="V17" l="1"/>
  <c r="V16" s="1"/>
  <c r="V15" s="1"/>
  <c r="T90"/>
  <c r="F90" s="1"/>
  <c r="F23" l="1"/>
  <c r="T148"/>
  <c r="T149"/>
  <c r="F149" s="1"/>
  <c r="T147" l="1"/>
  <c r="F148"/>
  <c r="F147" s="1"/>
  <c r="T53"/>
  <c r="T52" s="1"/>
  <c r="V148" l="1"/>
  <c r="V149"/>
  <c r="V147" l="1"/>
  <c r="T106"/>
  <c r="F106" s="1"/>
  <c r="T108"/>
  <c r="T110"/>
  <c r="F110" s="1"/>
  <c r="T111"/>
  <c r="F111" s="1"/>
  <c r="T114"/>
  <c r="T113" s="1"/>
  <c r="F108"/>
  <c r="U75"/>
  <c r="G75"/>
  <c r="H75"/>
  <c r="I75"/>
  <c r="J75"/>
  <c r="K75"/>
  <c r="L75"/>
  <c r="M75"/>
  <c r="N75"/>
  <c r="O75"/>
  <c r="P75"/>
  <c r="Q75"/>
  <c r="R75"/>
  <c r="S75"/>
  <c r="E75"/>
  <c r="E40" s="1"/>
  <c r="F76"/>
  <c r="V76" s="1"/>
  <c r="V75" s="1"/>
  <c r="W75" l="1"/>
  <c r="F114"/>
  <c r="F113" s="1"/>
  <c r="T75"/>
  <c r="F75"/>
  <c r="V114" l="1"/>
  <c r="V113" s="1"/>
  <c r="F53"/>
  <c r="V53" l="1"/>
  <c r="V52" s="1"/>
  <c r="F52"/>
  <c r="T164"/>
  <c r="W165"/>
  <c r="F165" l="1"/>
  <c r="F164" s="1"/>
  <c r="W164"/>
  <c r="V165" l="1"/>
  <c r="V164" s="1"/>
  <c r="T58"/>
  <c r="F58" s="1"/>
  <c r="F57" s="1"/>
  <c r="G57"/>
  <c r="H57"/>
  <c r="I57"/>
  <c r="J57"/>
  <c r="K57"/>
  <c r="L57"/>
  <c r="M57"/>
  <c r="N57"/>
  <c r="O57"/>
  <c r="P57"/>
  <c r="Q57"/>
  <c r="R57"/>
  <c r="S57"/>
  <c r="T57"/>
  <c r="U57"/>
  <c r="E57"/>
  <c r="G55"/>
  <c r="H55"/>
  <c r="I55"/>
  <c r="J55"/>
  <c r="K55"/>
  <c r="L55"/>
  <c r="M55"/>
  <c r="N55"/>
  <c r="O55"/>
  <c r="P55"/>
  <c r="Q55"/>
  <c r="R55"/>
  <c r="S55"/>
  <c r="U55"/>
  <c r="W55" s="1"/>
  <c r="T55"/>
  <c r="W57" l="1"/>
  <c r="F56"/>
  <c r="V58"/>
  <c r="V57" s="1"/>
  <c r="F55" l="1"/>
  <c r="V56"/>
  <c r="V55" s="1"/>
  <c r="T158" l="1"/>
  <c r="T159"/>
  <c r="F159" s="1"/>
  <c r="T125"/>
  <c r="F125" s="1"/>
  <c r="F124" s="1"/>
  <c r="F121" s="1"/>
  <c r="G124"/>
  <c r="G121" s="1"/>
  <c r="H124"/>
  <c r="H121" s="1"/>
  <c r="I124"/>
  <c r="I121" s="1"/>
  <c r="J124"/>
  <c r="J121" s="1"/>
  <c r="K124"/>
  <c r="K121" s="1"/>
  <c r="L124"/>
  <c r="L121" s="1"/>
  <c r="M124"/>
  <c r="M121" s="1"/>
  <c r="N124"/>
  <c r="N121" s="1"/>
  <c r="O124"/>
  <c r="O121" s="1"/>
  <c r="P124"/>
  <c r="P121" s="1"/>
  <c r="Q124"/>
  <c r="Q121" s="1"/>
  <c r="R124"/>
  <c r="R121" s="1"/>
  <c r="S124"/>
  <c r="S121" s="1"/>
  <c r="U124"/>
  <c r="U121" s="1"/>
  <c r="W124" l="1"/>
  <c r="W121"/>
  <c r="F158"/>
  <c r="V158" s="1"/>
  <c r="V159"/>
  <c r="V125"/>
  <c r="V124" s="1"/>
  <c r="V121" s="1"/>
  <c r="T124"/>
  <c r="T121" s="1"/>
  <c r="T50"/>
  <c r="F50" s="1"/>
  <c r="V50" s="1"/>
  <c r="T51"/>
  <c r="G47"/>
  <c r="I47"/>
  <c r="J47"/>
  <c r="K47"/>
  <c r="L47"/>
  <c r="M47"/>
  <c r="N47"/>
  <c r="O47"/>
  <c r="P47"/>
  <c r="Q47"/>
  <c r="S47"/>
  <c r="U47"/>
  <c r="E47"/>
  <c r="T32"/>
  <c r="T30" s="1"/>
  <c r="T29"/>
  <c r="F29" s="1"/>
  <c r="V29" s="1"/>
  <c r="G20"/>
  <c r="H20"/>
  <c r="I20"/>
  <c r="J20"/>
  <c r="K20"/>
  <c r="L20"/>
  <c r="M20"/>
  <c r="N20"/>
  <c r="O20"/>
  <c r="P20"/>
  <c r="Q20"/>
  <c r="R20"/>
  <c r="S20"/>
  <c r="U20"/>
  <c r="W20" s="1"/>
  <c r="E20"/>
  <c r="G18"/>
  <c r="H18"/>
  <c r="I18"/>
  <c r="J18"/>
  <c r="K18"/>
  <c r="L18"/>
  <c r="M18"/>
  <c r="N18"/>
  <c r="O18"/>
  <c r="P18"/>
  <c r="Q18"/>
  <c r="R18"/>
  <c r="S18"/>
  <c r="U18"/>
  <c r="T19"/>
  <c r="F19" s="1"/>
  <c r="F18" s="1"/>
  <c r="E18"/>
  <c r="W18" l="1"/>
  <c r="W47"/>
  <c r="T11"/>
  <c r="F12"/>
  <c r="V12" s="1"/>
  <c r="T18"/>
  <c r="F32"/>
  <c r="F30" s="1"/>
  <c r="F51"/>
  <c r="V19"/>
  <c r="V18" s="1"/>
  <c r="T10" l="1"/>
  <c r="T39" s="1"/>
  <c r="F11"/>
  <c r="V32"/>
  <c r="V30" s="1"/>
  <c r="V51"/>
  <c r="F10" l="1"/>
  <c r="F39" s="1"/>
  <c r="V11"/>
  <c r="V23"/>
  <c r="W192"/>
  <c r="T175"/>
  <c r="F175" s="1"/>
  <c r="T176"/>
  <c r="F176" s="1"/>
  <c r="T177"/>
  <c r="F177" s="1"/>
  <c r="V177" s="1"/>
  <c r="T178"/>
  <c r="F178" s="1"/>
  <c r="T179"/>
  <c r="F179" s="1"/>
  <c r="T180"/>
  <c r="F180" s="1"/>
  <c r="T181"/>
  <c r="F181" s="1"/>
  <c r="T182"/>
  <c r="F182" s="1"/>
  <c r="T183"/>
  <c r="F183" s="1"/>
  <c r="T184"/>
  <c r="F184" s="1"/>
  <c r="T185"/>
  <c r="F185" s="1"/>
  <c r="T186"/>
  <c r="F186" s="1"/>
  <c r="V186" s="1"/>
  <c r="T91"/>
  <c r="T92"/>
  <c r="T93"/>
  <c r="V10" l="1"/>
  <c r="V39" s="1"/>
  <c r="T89"/>
  <c r="T120"/>
  <c r="T157"/>
  <c r="F93"/>
  <c r="F92"/>
  <c r="V92" s="1"/>
  <c r="T68"/>
  <c r="T67" s="1"/>
  <c r="T22"/>
  <c r="F22" s="1"/>
  <c r="V22" s="1"/>
  <c r="T24"/>
  <c r="T25"/>
  <c r="F25" s="1"/>
  <c r="V25" s="1"/>
  <c r="T26"/>
  <c r="F26" s="1"/>
  <c r="V26" s="1"/>
  <c r="T27"/>
  <c r="W202"/>
  <c r="T28"/>
  <c r="F28" s="1"/>
  <c r="V28" s="1"/>
  <c r="T21"/>
  <c r="F21" s="1"/>
  <c r="E45"/>
  <c r="E105"/>
  <c r="E107"/>
  <c r="E109"/>
  <c r="V183"/>
  <c r="V185"/>
  <c r="V182"/>
  <c r="V184"/>
  <c r="V176"/>
  <c r="T174"/>
  <c r="T156"/>
  <c r="T155"/>
  <c r="G153"/>
  <c r="H153"/>
  <c r="I153"/>
  <c r="J153"/>
  <c r="K153"/>
  <c r="L153"/>
  <c r="M153"/>
  <c r="N153"/>
  <c r="O153"/>
  <c r="P153"/>
  <c r="Q153"/>
  <c r="R153"/>
  <c r="S153"/>
  <c r="T153"/>
  <c r="U153"/>
  <c r="E153"/>
  <c r="T152"/>
  <c r="G139"/>
  <c r="H139"/>
  <c r="I139"/>
  <c r="J139"/>
  <c r="K139"/>
  <c r="L139"/>
  <c r="M139"/>
  <c r="N139"/>
  <c r="O139"/>
  <c r="P139"/>
  <c r="Q139"/>
  <c r="R139"/>
  <c r="S139"/>
  <c r="U139"/>
  <c r="E139"/>
  <c r="T136"/>
  <c r="F136" s="1"/>
  <c r="V136" s="1"/>
  <c r="T135"/>
  <c r="F135" s="1"/>
  <c r="G134"/>
  <c r="H134"/>
  <c r="I134"/>
  <c r="J134"/>
  <c r="K134"/>
  <c r="L134"/>
  <c r="M134"/>
  <c r="N134"/>
  <c r="O134"/>
  <c r="P134"/>
  <c r="Q134"/>
  <c r="R134"/>
  <c r="S134"/>
  <c r="U134"/>
  <c r="E134"/>
  <c r="V111"/>
  <c r="G109"/>
  <c r="H109"/>
  <c r="I109"/>
  <c r="J109"/>
  <c r="K109"/>
  <c r="L109"/>
  <c r="M109"/>
  <c r="N109"/>
  <c r="O109"/>
  <c r="P109"/>
  <c r="Q109"/>
  <c r="R109"/>
  <c r="S109"/>
  <c r="U109"/>
  <c r="K107"/>
  <c r="G107"/>
  <c r="H107"/>
  <c r="I107"/>
  <c r="J107"/>
  <c r="L107"/>
  <c r="M107"/>
  <c r="N107"/>
  <c r="O107"/>
  <c r="P107"/>
  <c r="Q107"/>
  <c r="R107"/>
  <c r="S107"/>
  <c r="U107"/>
  <c r="G105"/>
  <c r="H105"/>
  <c r="I105"/>
  <c r="J105"/>
  <c r="K105"/>
  <c r="L105"/>
  <c r="M105"/>
  <c r="N105"/>
  <c r="O105"/>
  <c r="P105"/>
  <c r="Q105"/>
  <c r="R105"/>
  <c r="S105"/>
  <c r="U105"/>
  <c r="T96"/>
  <c r="T97"/>
  <c r="F97" s="1"/>
  <c r="V97" s="1"/>
  <c r="T98"/>
  <c r="T49"/>
  <c r="F49" s="1"/>
  <c r="V49" s="1"/>
  <c r="T48"/>
  <c r="V181"/>
  <c r="V180"/>
  <c r="V179"/>
  <c r="T163"/>
  <c r="T162" s="1"/>
  <c r="T140"/>
  <c r="T139" s="1"/>
  <c r="T133"/>
  <c r="F133" s="1"/>
  <c r="V133" s="1"/>
  <c r="T132"/>
  <c r="F132" s="1"/>
  <c r="G131"/>
  <c r="H131"/>
  <c r="I131"/>
  <c r="J131"/>
  <c r="K131"/>
  <c r="L131"/>
  <c r="M131"/>
  <c r="N131"/>
  <c r="O131"/>
  <c r="P131"/>
  <c r="Q131"/>
  <c r="R131"/>
  <c r="S131"/>
  <c r="U131"/>
  <c r="E131"/>
  <c r="T130"/>
  <c r="F130" s="1"/>
  <c r="G129"/>
  <c r="G128" s="1"/>
  <c r="H129"/>
  <c r="H128" s="1"/>
  <c r="I129"/>
  <c r="I128" s="1"/>
  <c r="J129"/>
  <c r="J128" s="1"/>
  <c r="K129"/>
  <c r="K128" s="1"/>
  <c r="L129"/>
  <c r="L128" s="1"/>
  <c r="M129"/>
  <c r="M128" s="1"/>
  <c r="N129"/>
  <c r="N128" s="1"/>
  <c r="O129"/>
  <c r="O128" s="1"/>
  <c r="P129"/>
  <c r="P128" s="1"/>
  <c r="Q129"/>
  <c r="Q128" s="1"/>
  <c r="R129"/>
  <c r="R128" s="1"/>
  <c r="S129"/>
  <c r="S128" s="1"/>
  <c r="U129"/>
  <c r="U128" s="1"/>
  <c r="E129"/>
  <c r="E128" s="1"/>
  <c r="G201"/>
  <c r="G200" s="1"/>
  <c r="H201"/>
  <c r="H200" s="1"/>
  <c r="I201"/>
  <c r="I200" s="1"/>
  <c r="J201"/>
  <c r="J200" s="1"/>
  <c r="K201"/>
  <c r="K200" s="1"/>
  <c r="L201"/>
  <c r="L200" s="1"/>
  <c r="M201"/>
  <c r="M200" s="1"/>
  <c r="N201"/>
  <c r="N200" s="1"/>
  <c r="O201"/>
  <c r="O200" s="1"/>
  <c r="P201"/>
  <c r="P200" s="1"/>
  <c r="Q201"/>
  <c r="Q200" s="1"/>
  <c r="R201"/>
  <c r="R200" s="1"/>
  <c r="S201"/>
  <c r="S200" s="1"/>
  <c r="U201"/>
  <c r="U200" s="1"/>
  <c r="E201"/>
  <c r="E200" s="1"/>
  <c r="T192"/>
  <c r="G187"/>
  <c r="H187"/>
  <c r="I187"/>
  <c r="J187"/>
  <c r="K187"/>
  <c r="L187"/>
  <c r="M187"/>
  <c r="N187"/>
  <c r="O187"/>
  <c r="P187"/>
  <c r="Q187"/>
  <c r="R187"/>
  <c r="S187"/>
  <c r="U187"/>
  <c r="T188"/>
  <c r="F188" s="1"/>
  <c r="V188" s="1"/>
  <c r="V187" s="1"/>
  <c r="E187"/>
  <c r="T138"/>
  <c r="F138" s="1"/>
  <c r="G137"/>
  <c r="H137"/>
  <c r="I137"/>
  <c r="J137"/>
  <c r="K137"/>
  <c r="L137"/>
  <c r="M137"/>
  <c r="N137"/>
  <c r="O137"/>
  <c r="P137"/>
  <c r="Q137"/>
  <c r="R137"/>
  <c r="S137"/>
  <c r="U137"/>
  <c r="E137"/>
  <c r="F91"/>
  <c r="T63"/>
  <c r="F63" s="1"/>
  <c r="T202"/>
  <c r="T60"/>
  <c r="T59" s="1"/>
  <c r="T62"/>
  <c r="R104"/>
  <c r="F140"/>
  <c r="F139" s="1"/>
  <c r="V178"/>
  <c r="F153"/>
  <c r="V153"/>
  <c r="W173"/>
  <c r="F62" l="1"/>
  <c r="F61" s="1"/>
  <c r="T61"/>
  <c r="V62"/>
  <c r="V61" s="1"/>
  <c r="T95"/>
  <c r="T77" s="1"/>
  <c r="F98"/>
  <c r="V98" s="1"/>
  <c r="W187"/>
  <c r="F192"/>
  <c r="F191" s="1"/>
  <c r="T191"/>
  <c r="U205"/>
  <c r="F174"/>
  <c r="T173"/>
  <c r="W40"/>
  <c r="W45"/>
  <c r="V69"/>
  <c r="F46"/>
  <c r="F45" s="1"/>
  <c r="T45"/>
  <c r="F60"/>
  <c r="F59" s="1"/>
  <c r="W107"/>
  <c r="V91"/>
  <c r="W105"/>
  <c r="W109"/>
  <c r="W128"/>
  <c r="Q104"/>
  <c r="M104"/>
  <c r="T154"/>
  <c r="W112"/>
  <c r="W137"/>
  <c r="W129"/>
  <c r="W131"/>
  <c r="F156"/>
  <c r="V156" s="1"/>
  <c r="W134"/>
  <c r="F152"/>
  <c r="F151" s="1"/>
  <c r="T151"/>
  <c r="T129"/>
  <c r="T128" s="1"/>
  <c r="W139"/>
  <c r="F120"/>
  <c r="T119"/>
  <c r="T112" s="1"/>
  <c r="F96"/>
  <c r="H104"/>
  <c r="T137"/>
  <c r="F68"/>
  <c r="F67" s="1"/>
  <c r="F157"/>
  <c r="V157" s="1"/>
  <c r="I104"/>
  <c r="F155"/>
  <c r="J104"/>
  <c r="T107"/>
  <c r="F107" s="1"/>
  <c r="T105"/>
  <c r="F105" s="1"/>
  <c r="T109"/>
  <c r="F109" s="1"/>
  <c r="N104"/>
  <c r="K104"/>
  <c r="V140"/>
  <c r="V139" s="1"/>
  <c r="G104"/>
  <c r="T201"/>
  <c r="T200" s="1"/>
  <c r="F48"/>
  <c r="F47" s="1"/>
  <c r="T47"/>
  <c r="F24"/>
  <c r="T20"/>
  <c r="P104"/>
  <c r="L104"/>
  <c r="S104"/>
  <c r="O104"/>
  <c r="W191"/>
  <c r="F27"/>
  <c r="V93"/>
  <c r="V175"/>
  <c r="T187"/>
  <c r="E104"/>
  <c r="W201"/>
  <c r="T134"/>
  <c r="T131"/>
  <c r="F163"/>
  <c r="U104"/>
  <c r="V135"/>
  <c r="V134" s="1"/>
  <c r="F134"/>
  <c r="F89"/>
  <c r="F187"/>
  <c r="V192"/>
  <c r="V191" s="1"/>
  <c r="V21"/>
  <c r="V63"/>
  <c r="F131"/>
  <c r="V132"/>
  <c r="V131" s="1"/>
  <c r="V108"/>
  <c r="V107" s="1"/>
  <c r="W200"/>
  <c r="V106"/>
  <c r="V105" s="1"/>
  <c r="V138"/>
  <c r="V137" s="1"/>
  <c r="F137"/>
  <c r="F129"/>
  <c r="V130"/>
  <c r="V129" s="1"/>
  <c r="V110"/>
  <c r="V109" s="1"/>
  <c r="F128" l="1"/>
  <c r="F95"/>
  <c r="F77" s="1"/>
  <c r="V174"/>
  <c r="V173" s="1"/>
  <c r="F173"/>
  <c r="V46"/>
  <c r="V45" s="1"/>
  <c r="V60"/>
  <c r="V59" s="1"/>
  <c r="V96"/>
  <c r="V95" s="1"/>
  <c r="V48"/>
  <c r="V47" s="1"/>
  <c r="V152"/>
  <c r="V151" s="1"/>
  <c r="V128" s="1"/>
  <c r="W104"/>
  <c r="F119"/>
  <c r="F112" s="1"/>
  <c r="V120"/>
  <c r="V119" s="1"/>
  <c r="V112" s="1"/>
  <c r="F154"/>
  <c r="V163"/>
  <c r="V162" s="1"/>
  <c r="F162"/>
  <c r="L205"/>
  <c r="L206" s="1"/>
  <c r="P205"/>
  <c r="P206" s="1"/>
  <c r="M205"/>
  <c r="M206" s="1"/>
  <c r="Q205"/>
  <c r="Q206" s="1"/>
  <c r="J205"/>
  <c r="J206" s="1"/>
  <c r="O205"/>
  <c r="O206" s="1"/>
  <c r="S205"/>
  <c r="S206" s="1"/>
  <c r="N205"/>
  <c r="N206" s="1"/>
  <c r="R205"/>
  <c r="R206" s="1"/>
  <c r="E205"/>
  <c r="E206" s="1"/>
  <c r="E207" s="1"/>
  <c r="K205"/>
  <c r="K206" s="1"/>
  <c r="I205"/>
  <c r="I206" s="1"/>
  <c r="V68"/>
  <c r="V67" s="1"/>
  <c r="V155"/>
  <c r="V154" s="1"/>
  <c r="T104"/>
  <c r="F104" s="1"/>
  <c r="F201"/>
  <c r="F200" s="1"/>
  <c r="V202"/>
  <c r="V201" s="1"/>
  <c r="V200" s="1"/>
  <c r="V90"/>
  <c r="V89" s="1"/>
  <c r="V24"/>
  <c r="F20"/>
  <c r="V27"/>
  <c r="W77"/>
  <c r="V104"/>
  <c r="V77" l="1"/>
  <c r="V20"/>
  <c r="G205" l="1"/>
  <c r="H205"/>
  <c r="T65"/>
  <c r="T64" s="1"/>
  <c r="W103" l="1"/>
  <c r="W102" s="1"/>
  <c r="F65"/>
  <c r="F64" s="1"/>
  <c r="V65" l="1"/>
  <c r="V64" s="1"/>
  <c r="W101" l="1"/>
  <c r="G206"/>
  <c r="H206"/>
  <c r="W205" l="1"/>
  <c r="U206"/>
  <c r="U207" s="1"/>
  <c r="W206" l="1"/>
  <c r="W207"/>
  <c r="T73" l="1"/>
  <c r="F74"/>
  <c r="T205" l="1"/>
  <c r="T206" s="1"/>
  <c r="F73"/>
  <c r="V74"/>
  <c r="V73" s="1"/>
  <c r="F40" l="1"/>
  <c r="F205" s="1"/>
  <c r="F206" s="1"/>
  <c r="F207" s="1"/>
  <c r="V40"/>
  <c r="V205" s="1"/>
  <c r="V206" s="1"/>
  <c r="V207" s="1"/>
</calcChain>
</file>

<file path=xl/sharedStrings.xml><?xml version="1.0" encoding="utf-8"?>
<sst xmlns="http://schemas.openxmlformats.org/spreadsheetml/2006/main" count="322" uniqueCount="185">
  <si>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</si>
  <si>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</si>
  <si>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</si>
  <si>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</si>
  <si>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</si>
  <si>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</si>
  <si>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</si>
  <si>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</si>
  <si>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</si>
  <si>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</si>
  <si>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</si>
  <si>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</si>
  <si>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</si>
  <si>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</si>
  <si>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</si>
  <si>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</si>
  <si>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</si>
  <si>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</si>
  <si>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</si>
  <si>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</si>
  <si>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</si>
  <si>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</si>
  <si>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</si>
  <si>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</si>
  <si>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</si>
  <si>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</si>
  <si>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</si>
  <si>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</si>
  <si>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</si>
  <si>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</si>
  <si>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</si>
  <si>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</si>
  <si>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</si>
  <si>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</si>
  <si>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</si>
  <si>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</si>
  <si>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</si>
  <si>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</si>
  <si>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0213241</t>
  </si>
  <si>
    <t>Забезпечення діяльності інших закладів у сфері соціального захисту і соціального забезпечення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</si>
  <si>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</si>
  <si>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</si>
  <si>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</si>
  <si>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</si>
  <si>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</si>
  <si>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</si>
  <si>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</si>
  <si>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</si>
  <si>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</si>
  <si>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</si>
  <si>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</si>
  <si>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</si>
  <si>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</si>
  <si>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</si>
  <si>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</si>
  <si>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</si>
  <si>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</si>
  <si>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</si>
  <si>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</si>
  <si>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</si>
  <si>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</si>
  <si>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</si>
  <si>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</si>
  <si>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</si>
  <si>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</si>
  <si>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</si>
  <si>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</si>
  <si>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</si>
  <si>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</si>
  <si>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</si>
  <si>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</si>
  <si>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</si>
  <si>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</si>
  <si>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</si>
  <si>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 xml:space="preserve">Надання спеціальної освіти мистецьким школам  </t>
  </si>
  <si>
    <t>Міська програма реалізації повноважень міської ради у галузі земельних відносин на 2023рік</t>
  </si>
  <si>
    <t>у 2024 році</t>
  </si>
  <si>
    <t>Обсяг капітальних вкладень місцевого бюджету у 2024 році, гривень</t>
  </si>
  <si>
    <t>Міська цільова програма  "Фінансова підтримка та розвиток  Комунального некомерційного підприємства "Ніжинський міський пологовий будинок на 2024р"</t>
  </si>
  <si>
    <t>0212100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</si>
  <si>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</si>
  <si>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2024рік</t>
  </si>
  <si>
    <t>0218240</t>
  </si>
  <si>
    <t xml:space="preserve">Комплексна програма заходів та робіт з територіальної оборони Ніжинської міської територіальної громади на 2024 рік </t>
  </si>
  <si>
    <t>Капітальний ремонт та облаштування протирадіаційного укриття № 95774 Ніжинської загальноосвітньої школи І-ІІІ ступенів №15 Ніжинської міської ради Чернігівської області, м. Ніжин, вул. Об’їжджа, 123, Чернігівська обл.", в т.ч. ПКД(співфінансування)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</si>
  <si>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2024рік</t>
  </si>
  <si>
    <r>
      <t>Капітальний ремонт  частини приміщення  (50м</t>
    </r>
    <r>
      <rPr>
        <sz val="20"/>
        <color indexed="8"/>
        <rFont val="Calibri"/>
        <family val="2"/>
        <charset val="204"/>
      </rPr>
      <t>²</t>
    </r>
    <r>
      <rPr>
        <sz val="20"/>
        <color indexed="8"/>
        <rFont val="Times New Roman"/>
        <family val="1"/>
        <charset val="204"/>
      </rPr>
      <t>)   Територіального центру по вул. Шевченка,99-Є у м.Ніжині Чернігівської області в т.ч. ПВР</t>
    </r>
  </si>
  <si>
    <t>Експлуатація та технічне обслуговування житлового фонду</t>
  </si>
  <si>
    <t>Капітальний ремонт житлового фонду ((приміщень)</t>
  </si>
  <si>
    <t>Капітальний ремонт частини підїздної дороги до кладовища "Овдіївське" від №19 до №37по вул. Вознесенська та від №67 до №83 по вул. Лисенка Миколи</t>
  </si>
  <si>
    <t>Заходи із запобігання та ліквідації надзвичайних ситуацій та наслідків стихійного лиха</t>
  </si>
  <si>
    <t>Інша діяльність у сфері державного управління</t>
  </si>
  <si>
    <t>0210180</t>
  </si>
  <si>
    <t>Програма інформатизації Ніжинської міської територіальної громади на 2024 - 2026 роки</t>
  </si>
  <si>
    <t>0217640</t>
  </si>
  <si>
    <t>Комплексна програма енергоефективності бюджетної, комунальної  та житлової сфер Ніжинської територіальної громади на 2022 - 2024 роки (співфінансування проекту  встановлення сонячної електростанції на даху )</t>
  </si>
  <si>
    <t>Утримання та навчально-тренувальна робота комунальних дитячо-юнацьких спортивних шкіл</t>
  </si>
  <si>
    <t>Будівництво інших об’єктів  комунальної власності</t>
  </si>
  <si>
    <t>Будівництво ЛЕП по вул.Арвата, Афганців, П.Морозова із встановленням КТП в м.Ніжин Чернігівської обл., в т.ч. ПВР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</si>
  <si>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</si>
  <si>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</t>
  </si>
  <si>
    <t>освіта                                                  1292</t>
  </si>
  <si>
    <t>0218110</t>
  </si>
  <si>
    <t xml:space="preserve">Міська цільова програма цивільного захисту Ніжинської ТГ на 2024 рік 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</si>
  <si>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</si>
  <si>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Придбання засобів навчання та мультимедійного обладнання  (Співфінансування з бюджету Ніжинської міської ТГ)</t>
  </si>
  <si>
    <t>0611291</t>
  </si>
  <si>
    <t>0617321</t>
  </si>
  <si>
    <t>Будівництво освітніх установ та закладів</t>
  </si>
  <si>
    <t>Реконструкція системи газопостачання об’єкта за адресою: Чернігівська обл., місто Ніжин, вул. Івана Франка, буд.22, в т.ч. ПВР (приміщення СЮТ)</t>
  </si>
  <si>
    <t>Реконструкція системи газопостачання об’єкта за адресою: Чернігівська обл., місто Ніжин, вул. Овдіївська, буд.227, в т.ч. ПВР (приміщення гімназії №13)</t>
  </si>
  <si>
    <t>Надання спеціалізованої освіти мистецькими школами</t>
  </si>
  <si>
    <t>Дооснащення безоплатної мультифункціональної аудіовізуальної студії для розвитку молоді у сфері креативних індустрій у приміщенні музичної школи, створеної у партнерстві з ГО "Культурна платформа Закарпаття" та Дитячим фондом ООН (ЮНІСЕФ)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</si>
  <si>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</si>
  <si>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відділу з питань фізичної культури та спорту ( придбання інвентарю-страхувального подіума для тренера на різновисокі бруси федерації гімнастики спортивної)</t>
  </si>
  <si>
    <t>Придбання 2-х килимів  КДЮСШ</t>
  </si>
  <si>
    <t>1210180</t>
  </si>
  <si>
    <t>Будівництво системи передачі даних та відеоспостереження м. Ніжин, Чернігівської обл.,в т.ч. ПКД</t>
  </si>
  <si>
    <t xml:space="preserve"> МЦП Удосконалення системи поводження з ТПВ на 2024 рік" - придбання багаторічних насаджень</t>
  </si>
  <si>
    <t xml:space="preserve">Програма розвитку міжнародної та інвестиційної діяльності в Ніжинській міській ТГ - співфінансування проекту  "Безпечна громада на 2023-2027" (Будівництво  мережі відеоспостереження в громадських місцях, в т.ч. ПКД) </t>
  </si>
  <si>
    <t>Програма розвитку міжнародної та інвестиційної діяльності в Ніжинській міській ТГ  - проект відновлення  послуг  місцевого самоврядування (закупівля навісного обладнання для багатофункціональної комунальної машини)</t>
  </si>
  <si>
    <t xml:space="preserve">Комплексна програма енергоефективності бюджетної, комунальної та житлової сфер  Ніжинської  міської ТГ "Будівництво  мережевої  сонячної  електростанції на 130кВт для власного споживання  електричної енергії КП "НУВКГ" (ВНС "Червона Гребля") </t>
  </si>
  <si>
    <t>Управління ЖКГ та будівництва міської ради</t>
  </si>
  <si>
    <t>0617520</t>
  </si>
  <si>
    <t>Забезпечення діяльності бібліотек</t>
  </si>
  <si>
    <t>Передплата періодичних видань для ЦБС</t>
  </si>
  <si>
    <t>Забезпечення діяльності інших закладів в галузі  культури і мистецтва</t>
  </si>
  <si>
    <t>Придбання обладнання централізованій бухгалтерії</t>
  </si>
  <si>
    <t>Внески до статутного капіталу суб’єктів господарювання</t>
  </si>
  <si>
    <t xml:space="preserve">Програма розвитку цивільного захисту Ніжинської міської територіальної громади на 2024 рік (КП "СЕЗ" прицеп)      </t>
  </si>
  <si>
    <t xml:space="preserve">«Програма розвитку міжнародної та інвестиційної діяльності у Ніжинській міській  територіальній громаді на 2024 р.» - співфінансування проектів: створення умов для  працевлаштування ВПО шляхом створення  виробництва з пошиття одягу                                                                                 кодиціонери - 407497 грн.;                                                                                                                   </t>
  </si>
  <si>
    <t>Виготовлення ПКД "Будівництво світлофорного об’єкту по вул. Незалежності</t>
  </si>
  <si>
    <t>Виготовлення ПКД на капітальний ремонт вулично - шляхової мережі по вул. Геологів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</si>
  <si>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</si>
  <si>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</si>
  <si>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</si>
  <si>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ДБ МБ на забезпечення якісної, сучасної та доступної загальної середньої освіти "Нова українська школа" (Придбання засобів навчання та мультимедійного обладнання )</t>
  </si>
  <si>
    <t>освіта                                                  1293</t>
  </si>
  <si>
    <t>освіта                                                  1294</t>
  </si>
  <si>
    <t>освіта                                                  1295</t>
  </si>
  <si>
    <t>освіта                                                  1296</t>
  </si>
  <si>
    <t>освіта                                                  1297</t>
  </si>
  <si>
    <t>освіта                                                  1298</t>
  </si>
  <si>
    <t>освіта                                                  1299</t>
  </si>
  <si>
    <t>освіта                                                  1300</t>
  </si>
  <si>
    <t>освіта                                                  1301</t>
  </si>
  <si>
    <t>освіта                                                  1302</t>
  </si>
  <si>
    <t>освіта                                                  1303</t>
  </si>
  <si>
    <t>освіта                                                  1304</t>
  </si>
  <si>
    <t>освіта                                                  1182</t>
  </si>
  <si>
    <t>МЦП "Розвитку та фінансової підтримки комунальних підприємств Ніжинської міської ТГ на 2024 рік"( КП "НУВКГ)</t>
  </si>
  <si>
    <t xml:space="preserve"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2024 рік (проведенння кап. ремонту приміщень-2 600 000, обладнання для реабілітац.відділення -6 130 910,73, трубка для рентгенапарата - 600 000, операц. стіл - 130 000) </t>
  </si>
  <si>
    <t>Капітальний ремонт частини даху Ніжинської гімназії №2 в м. Ніжин по вул. Шевченка, 56 Чернігівської обл., в т.ч. ПКД</t>
  </si>
  <si>
    <t>Співфінансування заходів, що реалізуються за рахунок субвенції з ДБ МБ на забезпечення якісної, сучасної та доступної загальної середньої освіти "Нова українська школа"</t>
  </si>
  <si>
    <t>Реконструкція системи газопостачання об’єкта за адресою: Чернігівська обл., місто Ніжин, вул. Купецька, 13 в т.ч. ПВР</t>
  </si>
  <si>
    <t>Реалізація проектів (заходів) з відновлення об’єктів житлового фонду, пошкоджених  внаслідо збройної агресії</t>
  </si>
  <si>
    <t xml:space="preserve">Проведення капітального ремонту повідновленню житлового будинку по вул. Франко, пошкодженого внаслідок збройної агресії </t>
  </si>
  <si>
    <r>
      <t xml:space="preserve"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 - </t>
    </r>
    <r>
      <rPr>
        <b/>
        <sz val="20"/>
        <rFont val="Times New Roman"/>
        <family val="1"/>
        <charset val="204"/>
      </rPr>
      <t>придбання мультимедійного обладнання</t>
    </r>
  </si>
  <si>
    <r>
      <t xml:space="preserve"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  - </t>
    </r>
    <r>
      <rPr>
        <b/>
        <sz val="20"/>
        <rFont val="Times New Roman"/>
        <family val="1"/>
        <charset val="204"/>
      </rPr>
      <t>засоби навчання та обладнання для викладання предмету "Захист України"</t>
    </r>
  </si>
  <si>
    <r>
      <t xml:space="preserve">Субвенція з ДБ МБ на забезпечення якісної, сучасної та доступної загальної середньої освіти "Нова українська школа" - </t>
    </r>
    <r>
      <rPr>
        <b/>
        <sz val="20"/>
        <color theme="1"/>
        <rFont val="Times New Roman"/>
        <family val="1"/>
        <charset val="204"/>
      </rPr>
      <t>придбання засобів навчання та мультимедійного обладнання</t>
    </r>
  </si>
  <si>
    <t>0611181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</si>
  <si>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</si>
  <si>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</si>
  <si>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Капітальне будівництво (придбання) житла</t>
  </si>
  <si>
    <t>Субвенція з ДБ місцевим бюджетам на проектні, будівельно - ремонтні роботи, придбання житла та приміщень для розвитку сімейних та інших форм виховання, наближених до сімейних, підтримку малихгрупових будинків та забезпечення житломдітей - сиріт, дітей, позбавлених батьківського піклування, осіб з їх числа"</t>
  </si>
  <si>
    <t>0212111</t>
  </si>
  <si>
    <t>Первинна медична допомога населенню, що надається центром первинної медичної допомоги</t>
  </si>
  <si>
    <t>Міська цільова Програма фінансової підтримки комунального некомерційного підприємства ‘’Ніжинський міський центр первинної медико-санітарної допомоги’’ Ніжинської міської ради Чернігівської області   та забезпечення медичної допомоги населенню   на 2024-2026 роки (придбання стаціонарного УЗД апарата).</t>
  </si>
  <si>
    <t>Придбання кондиціонерів у приміщення актової зали гімназії №3 м. Ніжина</t>
  </si>
  <si>
    <t>Придбання елементів дитячого майданчика - 94,0 тис.грн., придбання саджанців - 83,0 тис.грн.</t>
  </si>
  <si>
    <t xml:space="preserve">Програма розвитку цивільного захисту Ніжинської міської територіальної громади на 2024 рік ,                                                                                                                                </t>
  </si>
  <si>
    <t>Керівництво і управління у відповідній сфері у містах (місті Києві), селищах, селах, територіальних громадах</t>
  </si>
  <si>
    <t>Придбання відеокамери</t>
  </si>
  <si>
    <t>Виконком                                                 6083</t>
  </si>
  <si>
    <t>профінансовано  за  січень -грудень</t>
  </si>
  <si>
    <t>ПРОФІНАНСОВАНО у грудні</t>
  </si>
  <si>
    <t>профінанс в грудні</t>
  </si>
  <si>
    <t>Виготовлення ПКД по капітальному ремонту внутріквартальної дороги вул. Березанська</t>
  </si>
  <si>
    <t>0210160</t>
  </si>
  <si>
    <t>Субвенція  з місцевого бюджету за рахунок залишку коштів освітньої субвенції, що утворився  на початок  бюджетного періоду    (спеціальний фонд) - 70% на  придбання засобів навчання та мультимедійного   обладнання для  5-6 класів - 1 776 594,00; засоби навчання та обладнання для забезпечення викладання предмета "Захист України" - 1 286 950,00)</t>
  </si>
  <si>
    <t xml:space="preserve">Касові на 01.01.2025  </t>
  </si>
  <si>
    <t>станом на 01.01.2025 р.</t>
  </si>
  <si>
    <t>повернуто в ДБ</t>
  </si>
  <si>
    <t>Програма розвитку цивільного захисту Ніжинської міської територіальної громади на 2024 рік</t>
  </si>
  <si>
    <t xml:space="preserve">Міська цільова Програма фінансової підтримки КНП «Ніжинська центральна міська лікарня імені Миколи Галицького» на 2024 рік                                                                                                                  -проведенння капітального ремонту приміщень - 13 863 300 грн.                                                                                                                                                                                                                                       - обладнання для реабілітаційного віддділення -19 172 839,27грн                                                                                                                                                                   - придбання оснащення ренгеноопераційної та надання медичної допомоги за напрямком ендоваскулярна хірургія, хірургічного відділення №2, неврологічного відділення №2 - 4 210 800грн.                                                                                                     - виготовлення ПКД по капітальному ремонту приміщень:                                                                                                          -    під укриття - 500 000,00                                                                                                                                     - дитячого відділення -  500 000,00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</si>
</sst>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7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20"/>
      <color indexed="8"/>
      <name val="Calibri"/>
      <family val="2"/>
      <charset val="204"/>
    </font>
    <font>
      <sz val="12"/>
      <name val="Arial"/>
      <family val="2"/>
      <charset val="204"/>
    </font>
    <font>
      <sz val="20"/>
      <color indexed="8"/>
      <name val="Arial Cyr"/>
      <charset val="204"/>
    </font>
    <font>
      <b/>
      <sz val="10"/>
      <name val="Times New Roman"/>
      <family val="1"/>
      <charset val="204"/>
    </font>
    <font>
      <b/>
      <sz val="16"/>
      <name val="Arial Cyr"/>
      <charset val="1"/>
    </font>
    <font>
      <b/>
      <sz val="14"/>
      <name val="Arial Cyr"/>
      <charset val="1"/>
    </font>
    <font>
      <sz val="20"/>
      <name val="Arial"/>
      <family val="2"/>
      <charset val="204"/>
    </font>
    <font>
      <i/>
      <sz val="16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3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49" fontId="17" fillId="6" borderId="2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left" vertical="center" wrapText="1"/>
    </xf>
    <xf numFmtId="0" fontId="30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left" vertical="center" wrapText="1"/>
    </xf>
    <xf numFmtId="166" fontId="34" fillId="0" borderId="2" xfId="1" applyNumberFormat="1" applyFont="1" applyFill="1" applyBorder="1" applyAlignment="1">
      <alignment vertical="top" wrapText="1"/>
    </xf>
    <xf numFmtId="0" fontId="31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31" fillId="6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4" fontId="30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center" wrapText="1"/>
    </xf>
    <xf numFmtId="166" fontId="38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38" fillId="2" borderId="5" xfId="1" applyNumberFormat="1" applyFont="1" applyFill="1" applyBorder="1" applyAlignment="1">
      <alignment vertical="top" wrapText="1"/>
    </xf>
    <xf numFmtId="166" fontId="38" fillId="0" borderId="5" xfId="1" applyNumberFormat="1" applyFont="1" applyFill="1" applyBorder="1" applyAlignment="1">
      <alignment vertical="top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1" fillId="10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vertical="center" wrapText="1"/>
    </xf>
    <xf numFmtId="4" fontId="30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0" fillId="5" borderId="7" xfId="0" applyNumberFormat="1" applyFont="1" applyFill="1" applyBorder="1" applyAlignment="1">
      <alignment horizontal="center" vertical="center" wrapText="1"/>
    </xf>
    <xf numFmtId="166" fontId="34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0" fontId="0" fillId="6" borderId="2" xfId="0" applyFill="1" applyBorder="1"/>
    <xf numFmtId="0" fontId="5" fillId="5" borderId="2" xfId="0" applyFont="1" applyFill="1" applyBorder="1" applyAlignment="1">
      <alignment horizontal="center" wrapText="1"/>
    </xf>
    <xf numFmtId="0" fontId="38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0" fontId="38" fillId="6" borderId="5" xfId="0" applyFont="1" applyFill="1" applyBorder="1" applyAlignment="1">
      <alignment horizontal="left" vertical="top" wrapText="1"/>
    </xf>
    <xf numFmtId="4" fontId="30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vertical="top" wrapText="1"/>
    </xf>
    <xf numFmtId="0" fontId="30" fillId="5" borderId="5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8" fillId="0" borderId="2" xfId="1" applyNumberFormat="1" applyFont="1" applyFill="1" applyBorder="1" applyAlignment="1">
      <alignment vertical="top" wrapText="1"/>
    </xf>
    <xf numFmtId="166" fontId="38" fillId="5" borderId="2" xfId="1" applyNumberFormat="1" applyFont="1" applyFill="1" applyBorder="1" applyAlignment="1">
      <alignment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" fontId="32" fillId="5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1" fillId="10" borderId="2" xfId="0" applyNumberFormat="1" applyFont="1" applyFill="1" applyBorder="1" applyAlignment="1">
      <alignment horizontal="center" vertical="center"/>
    </xf>
    <xf numFmtId="4" fontId="31" fillId="9" borderId="2" xfId="0" applyNumberFormat="1" applyFont="1" applyFill="1" applyBorder="1" applyAlignment="1">
      <alignment horizontal="center" vertical="center"/>
    </xf>
    <xf numFmtId="4" fontId="31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30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0" fillId="6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1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Border="1" applyAlignment="1">
      <alignment horizontal="center" vertical="center"/>
    </xf>
    <xf numFmtId="4" fontId="31" fillId="8" borderId="2" xfId="0" applyNumberFormat="1" applyFont="1" applyFill="1" applyBorder="1" applyAlignment="1">
      <alignment horizontal="center" vertical="center"/>
    </xf>
    <xf numFmtId="166" fontId="38" fillId="6" borderId="2" xfId="1" applyNumberFormat="1" applyFont="1" applyFill="1" applyBorder="1" applyAlignment="1">
      <alignment vertical="top" wrapText="1"/>
    </xf>
    <xf numFmtId="166" fontId="42" fillId="6" borderId="2" xfId="1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wrapText="1"/>
    </xf>
    <xf numFmtId="49" fontId="35" fillId="0" borderId="2" xfId="0" applyNumberFormat="1" applyFont="1" applyBorder="1" applyAlignment="1">
      <alignment horizontal="center" vertical="top" wrapText="1"/>
    </xf>
    <xf numFmtId="49" fontId="41" fillId="6" borderId="2" xfId="0" applyNumberFormat="1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3" fillId="0" borderId="0" xfId="0" applyFont="1"/>
    <xf numFmtId="0" fontId="0" fillId="3" borderId="2" xfId="0" applyFill="1" applyBorder="1" applyAlignment="1">
      <alignment horizontal="center" vertical="center"/>
    </xf>
    <xf numFmtId="0" fontId="38" fillId="0" borderId="2" xfId="0" applyFont="1" applyBorder="1" applyAlignment="1">
      <alignment wrapText="1"/>
    </xf>
    <xf numFmtId="0" fontId="38" fillId="6" borderId="2" xfId="0" applyFont="1" applyFill="1" applyBorder="1" applyAlignment="1">
      <alignment wrapText="1"/>
    </xf>
    <xf numFmtId="166" fontId="35" fillId="6" borderId="2" xfId="1" applyNumberFormat="1" applyFont="1" applyFill="1" applyBorder="1" applyAlignment="1">
      <alignment vertical="top" wrapText="1"/>
    </xf>
    <xf numFmtId="166" fontId="36" fillId="0" borderId="2" xfId="1" applyNumberFormat="1" applyFont="1" applyFill="1" applyBorder="1" applyAlignment="1">
      <alignment vertical="center" wrapText="1"/>
    </xf>
    <xf numFmtId="0" fontId="47" fillId="6" borderId="2" xfId="0" applyFont="1" applyFill="1" applyBorder="1" applyAlignment="1">
      <alignment wrapText="1"/>
    </xf>
    <xf numFmtId="0" fontId="45" fillId="6" borderId="2" xfId="0" applyFont="1" applyFill="1" applyBorder="1"/>
    <xf numFmtId="0" fontId="45" fillId="6" borderId="2" xfId="0" applyFont="1" applyFill="1" applyBorder="1" applyAlignment="1">
      <alignment wrapText="1"/>
    </xf>
    <xf numFmtId="0" fontId="45" fillId="11" borderId="2" xfId="0" applyFont="1" applyFill="1" applyBorder="1"/>
    <xf numFmtId="0" fontId="30" fillId="0" borderId="2" xfId="0" applyFont="1" applyFill="1" applyBorder="1" applyAlignment="1">
      <alignment wrapText="1"/>
    </xf>
    <xf numFmtId="0" fontId="46" fillId="0" borderId="2" xfId="0" applyFont="1" applyBorder="1" applyAlignment="1">
      <alignment horizontal="left" vertical="top" wrapText="1" indent="1"/>
    </xf>
    <xf numFmtId="0" fontId="30" fillId="0" borderId="2" xfId="0" applyFont="1" applyBorder="1" applyAlignment="1">
      <alignment horizontal="left" vertical="top" wrapText="1" indent="1"/>
    </xf>
    <xf numFmtId="0" fontId="46" fillId="6" borderId="2" xfId="0" applyFont="1" applyFill="1" applyBorder="1" applyAlignment="1">
      <alignment horizontal="left" vertical="top" wrapText="1" indent="1"/>
    </xf>
    <xf numFmtId="166" fontId="45" fillId="6" borderId="5" xfId="1" applyNumberFormat="1" applyFont="1" applyFill="1" applyBorder="1" applyAlignment="1">
      <alignment vertical="top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wrapText="1"/>
    </xf>
    <xf numFmtId="4" fontId="31" fillId="11" borderId="2" xfId="0" applyNumberFormat="1" applyFont="1" applyFill="1" applyBorder="1" applyAlignment="1">
      <alignment horizontal="center" vertical="center"/>
    </xf>
    <xf numFmtId="0" fontId="46" fillId="6" borderId="2" xfId="0" applyFont="1" applyFill="1" applyBorder="1" applyAlignment="1">
      <alignment wrapText="1"/>
    </xf>
    <xf numFmtId="0" fontId="50" fillId="0" borderId="2" xfId="0" applyFont="1" applyBorder="1" applyAlignment="1">
      <alignment wrapText="1"/>
    </xf>
    <xf numFmtId="0" fontId="49" fillId="6" borderId="2" xfId="0" applyFont="1" applyFill="1" applyBorder="1"/>
    <xf numFmtId="0" fontId="38" fillId="0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/>
    </xf>
    <xf numFmtId="0" fontId="46" fillId="6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166" fontId="45" fillId="6" borderId="2" xfId="1" applyNumberFormat="1" applyFont="1" applyFill="1" applyBorder="1" applyAlignment="1">
      <alignment vertical="top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6" fillId="0" borderId="2" xfId="0" applyFont="1" applyFill="1" applyBorder="1" applyAlignment="1">
      <alignment horizontal="left" vertical="center" wrapText="1"/>
    </xf>
    <xf numFmtId="0" fontId="53" fillId="0" borderId="2" xfId="0" applyFont="1" applyFill="1" applyBorder="1" applyAlignment="1">
      <alignment wrapText="1"/>
    </xf>
    <xf numFmtId="0" fontId="35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5" fillId="6" borderId="2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center"/>
    </xf>
    <xf numFmtId="0" fontId="46" fillId="0" borderId="2" xfId="0" applyFont="1" applyFill="1" applyBorder="1" applyAlignment="1">
      <alignment wrapText="1"/>
    </xf>
    <xf numFmtId="49" fontId="8" fillId="9" borderId="2" xfId="0" applyNumberFormat="1" applyFont="1" applyFill="1" applyBorder="1" applyAlignment="1">
      <alignment horizontal="center" wrapText="1"/>
    </xf>
    <xf numFmtId="0" fontId="36" fillId="0" borderId="2" xfId="0" applyFont="1" applyBorder="1" applyAlignment="1">
      <alignment horizontal="left" vertical="top" wrapText="1"/>
    </xf>
    <xf numFmtId="0" fontId="30" fillId="0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horizontal="center" wrapText="1"/>
    </xf>
    <xf numFmtId="0" fontId="50" fillId="0" borderId="5" xfId="0" applyFont="1" applyBorder="1" applyAlignment="1">
      <alignment wrapText="1"/>
    </xf>
    <xf numFmtId="0" fontId="42" fillId="11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55" fillId="8" borderId="2" xfId="0" applyFont="1" applyFill="1" applyBorder="1" applyAlignment="1">
      <alignment horizontal="left" wrapText="1"/>
    </xf>
    <xf numFmtId="0" fontId="55" fillId="10" borderId="2" xfId="0" applyFont="1" applyFill="1" applyBorder="1" applyAlignment="1">
      <alignment horizontal="left" wrapText="1"/>
    </xf>
    <xf numFmtId="4" fontId="31" fillId="8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0" fillId="2" borderId="2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vertical="center" wrapText="1"/>
    </xf>
    <xf numFmtId="49" fontId="24" fillId="6" borderId="2" xfId="0" applyNumberFormat="1" applyFont="1" applyFill="1" applyBorder="1" applyAlignment="1">
      <alignment horizontal="center"/>
    </xf>
    <xf numFmtId="4" fontId="50" fillId="0" borderId="2" xfId="0" applyNumberFormat="1" applyFont="1" applyFill="1" applyBorder="1" applyAlignment="1">
      <alignment horizontal="center" vertical="center"/>
    </xf>
    <xf numFmtId="4" fontId="42" fillId="6" borderId="2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 wrapText="1"/>
    </xf>
    <xf numFmtId="0" fontId="50" fillId="0" borderId="2" xfId="0" applyFont="1" applyFill="1" applyBorder="1" applyAlignment="1">
      <alignment vertical="center" wrapText="1"/>
    </xf>
    <xf numFmtId="0" fontId="57" fillId="6" borderId="2" xfId="0" applyFont="1" applyFill="1" applyBorder="1" applyAlignment="1">
      <alignment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5" fillId="5" borderId="2" xfId="0" applyNumberFormat="1" applyFont="1" applyFill="1" applyBorder="1" applyAlignment="1">
      <alignment horizontal="center"/>
    </xf>
    <xf numFmtId="0" fontId="56" fillId="6" borderId="2" xfId="0" applyFont="1" applyFill="1" applyBorder="1"/>
    <xf numFmtId="49" fontId="31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41" fillId="6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43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9" fontId="7" fillId="11" borderId="2" xfId="0" applyNumberFormat="1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4" fontId="31" fillId="11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wrapText="1"/>
    </xf>
    <xf numFmtId="0" fontId="51" fillId="6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left" wrapText="1"/>
    </xf>
    <xf numFmtId="0" fontId="35" fillId="6" borderId="2" xfId="0" applyFont="1" applyFill="1" applyBorder="1" applyAlignment="1">
      <alignment horizontal="center" wrapText="1"/>
    </xf>
    <xf numFmtId="0" fontId="47" fillId="6" borderId="2" xfId="0" applyFont="1" applyFill="1" applyBorder="1" applyAlignment="1">
      <alignment horizontal="center" vertical="center" wrapText="1"/>
    </xf>
    <xf numFmtId="0" fontId="50" fillId="0" borderId="2" xfId="0" applyNumberFormat="1" applyFont="1" applyBorder="1" applyAlignment="1">
      <alignment wrapText="1"/>
    </xf>
    <xf numFmtId="0" fontId="51" fillId="6" borderId="2" xfId="0" applyFont="1" applyFill="1" applyBorder="1"/>
    <xf numFmtId="0" fontId="50" fillId="0" borderId="2" xfId="0" applyFont="1" applyBorder="1"/>
    <xf numFmtId="49" fontId="6" fillId="3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2" fillId="10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60" fillId="0" borderId="2" xfId="0" applyFont="1" applyBorder="1" applyAlignment="1">
      <alignment horizontal="right"/>
    </xf>
    <xf numFmtId="0" fontId="60" fillId="0" borderId="2" xfId="2" applyFont="1" applyBorder="1" applyAlignment="1" applyProtection="1">
      <alignment horizontal="right"/>
    </xf>
    <xf numFmtId="0" fontId="60" fillId="6" borderId="2" xfId="0" applyFont="1" applyFill="1" applyBorder="1" applyAlignment="1">
      <alignment horizontal="right"/>
    </xf>
    <xf numFmtId="0" fontId="60" fillId="2" borderId="2" xfId="0" applyFont="1" applyFill="1" applyBorder="1" applyAlignment="1">
      <alignment horizontal="right"/>
    </xf>
    <xf numFmtId="0" fontId="60" fillId="5" borderId="2" xfId="0" applyFont="1" applyFill="1" applyBorder="1" applyAlignment="1">
      <alignment horizontal="right"/>
    </xf>
    <xf numFmtId="0" fontId="60" fillId="10" borderId="2" xfId="0" applyFont="1" applyFill="1" applyBorder="1" applyAlignment="1">
      <alignment horizontal="right"/>
    </xf>
    <xf numFmtId="0" fontId="60" fillId="9" borderId="2" xfId="0" applyFont="1" applyFill="1" applyBorder="1" applyAlignment="1">
      <alignment horizontal="right"/>
    </xf>
    <xf numFmtId="0" fontId="51" fillId="6" borderId="2" xfId="0" applyFont="1" applyFill="1" applyBorder="1" applyAlignment="1">
      <alignment wrapText="1"/>
    </xf>
    <xf numFmtId="0" fontId="50" fillId="0" borderId="2" xfId="0" applyFont="1" applyFill="1" applyBorder="1" applyAlignment="1">
      <alignment wrapText="1"/>
    </xf>
    <xf numFmtId="0" fontId="49" fillId="6" borderId="2" xfId="0" applyFont="1" applyFill="1" applyBorder="1" applyAlignment="1">
      <alignment horizontal="center" wrapText="1"/>
    </xf>
    <xf numFmtId="0" fontId="50" fillId="0" borderId="2" xfId="0" applyFont="1" applyBorder="1" applyAlignment="1">
      <alignment horizontal="left" wrapText="1"/>
    </xf>
    <xf numFmtId="0" fontId="35" fillId="6" borderId="2" xfId="0" applyFont="1" applyFill="1" applyBorder="1" applyAlignment="1">
      <alignment horizontal="left" vertical="top" wrapText="1"/>
    </xf>
    <xf numFmtId="0" fontId="42" fillId="6" borderId="5" xfId="0" applyFont="1" applyFill="1" applyBorder="1" applyAlignment="1">
      <alignment horizontal="left" vertical="top" wrapText="1"/>
    </xf>
    <xf numFmtId="0" fontId="60" fillId="11" borderId="2" xfId="2" applyFont="1" applyFill="1" applyBorder="1" applyAlignment="1" applyProtection="1">
      <alignment horizontal="right"/>
    </xf>
    <xf numFmtId="0" fontId="50" fillId="11" borderId="2" xfId="0" applyFont="1" applyFill="1" applyBorder="1" applyAlignment="1">
      <alignment vertical="center" wrapText="1"/>
    </xf>
    <xf numFmtId="4" fontId="31" fillId="11" borderId="2" xfId="0" applyNumberFormat="1" applyFont="1" applyFill="1" applyBorder="1" applyAlignment="1">
      <alignment horizontal="center" vertical="center" wrapText="1"/>
    </xf>
    <xf numFmtId="4" fontId="61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/>
    </xf>
    <xf numFmtId="0" fontId="54" fillId="6" borderId="2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/>
    </xf>
    <xf numFmtId="0" fontId="50" fillId="0" borderId="2" xfId="0" applyNumberFormat="1" applyFont="1" applyBorder="1" applyAlignment="1">
      <alignment horizontal="left" wrapText="1"/>
    </xf>
    <xf numFmtId="0" fontId="51" fillId="6" borderId="2" xfId="0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right"/>
    </xf>
    <xf numFmtId="0" fontId="63" fillId="11" borderId="2" xfId="0" applyFont="1" applyFill="1" applyBorder="1" applyAlignment="1">
      <alignment horizontal="center"/>
    </xf>
    <xf numFmtId="0" fontId="42" fillId="11" borderId="2" xfId="0" applyFont="1" applyFill="1" applyBorder="1" applyAlignment="1">
      <alignment horizontal="center" vertical="top" wrapText="1"/>
    </xf>
    <xf numFmtId="0" fontId="30" fillId="11" borderId="5" xfId="0" applyFont="1" applyFill="1" applyBorder="1" applyAlignment="1">
      <alignment horizontal="left" vertical="center" wrapText="1"/>
    </xf>
    <xf numFmtId="0" fontId="64" fillId="6" borderId="2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horizontal="left" wrapText="1"/>
    </xf>
    <xf numFmtId="0" fontId="48" fillId="6" borderId="2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4" fontId="65" fillId="5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left" wrapText="1"/>
    </xf>
    <xf numFmtId="0" fontId="49" fillId="6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50" fillId="5" borderId="2" xfId="0" applyFont="1" applyFill="1" applyBorder="1" applyAlignment="1">
      <alignment horizontal="left" wrapText="1"/>
    </xf>
    <xf numFmtId="4" fontId="66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left" wrapText="1"/>
    </xf>
    <xf numFmtId="4" fontId="30" fillId="0" borderId="0" xfId="0" applyNumberFormat="1" applyFont="1" applyAlignment="1">
      <alignment horizontal="center" vertical="center"/>
    </xf>
    <xf numFmtId="49" fontId="67" fillId="6" borderId="2" xfId="0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right"/>
    </xf>
    <xf numFmtId="0" fontId="29" fillId="12" borderId="2" xfId="0" applyFont="1" applyFill="1" applyBorder="1" applyAlignment="1">
      <alignment horizontal="center"/>
    </xf>
    <xf numFmtId="0" fontId="31" fillId="12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left" vertical="center" wrapText="1"/>
    </xf>
    <xf numFmtId="4" fontId="42" fillId="12" borderId="2" xfId="0" applyNumberFormat="1" applyFont="1" applyFill="1" applyBorder="1" applyAlignment="1">
      <alignment horizontal="center" vertical="center" wrapText="1"/>
    </xf>
    <xf numFmtId="0" fontId="69" fillId="6" borderId="0" xfId="0" applyFont="1" applyFill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49" fillId="6" borderId="2" xfId="0" applyFont="1" applyFill="1" applyBorder="1" applyAlignment="1">
      <alignment wrapText="1"/>
    </xf>
    <xf numFmtId="0" fontId="15" fillId="5" borderId="2" xfId="0" applyFont="1" applyFill="1" applyBorder="1" applyAlignment="1">
      <alignment horizontal="center" vertical="center" wrapText="1"/>
    </xf>
    <xf numFmtId="0" fontId="50" fillId="5" borderId="0" xfId="0" applyFont="1" applyFill="1" applyAlignment="1">
      <alignment horizontal="left" wrapText="1"/>
    </xf>
    <xf numFmtId="0" fontId="38" fillId="0" borderId="2" xfId="0" applyFont="1" applyBorder="1" applyAlignment="1">
      <alignment horizontal="left" vertical="center" wrapText="1"/>
    </xf>
    <xf numFmtId="0" fontId="50" fillId="5" borderId="2" xfId="0" applyFont="1" applyFill="1" applyBorder="1" applyAlignment="1">
      <alignment horizontal="left"/>
    </xf>
    <xf numFmtId="0" fontId="35" fillId="6" borderId="2" xfId="0" applyFont="1" applyFill="1" applyBorder="1" applyAlignment="1">
      <alignment horizontal="center" vertical="top" wrapText="1"/>
    </xf>
    <xf numFmtId="4" fontId="70" fillId="0" borderId="2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/>
    </xf>
    <xf numFmtId="2" fontId="71" fillId="0" borderId="2" xfId="0" applyNumberFormat="1" applyFont="1" applyBorder="1"/>
    <xf numFmtId="49" fontId="16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</cellXfs>
  <cellStyles count="3">
    <cellStyle name="Гиперссылка" xfId="2" builtinId="8"/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15"/>
  <sheetViews>
    <sheetView tabSelected="1" view="pageBreakPreview" topLeftCell="A120" zoomScale="60" zoomScaleNormal="60" workbookViewId="0">
      <selection activeCell="U145" sqref="U145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8" hidden="1" customWidth="1"/>
    <col min="9" max="9" width="25.7109375" hidden="1" customWidth="1"/>
    <col min="10" max="10" width="21.85546875" hidden="1" customWidth="1"/>
    <col min="11" max="11" width="21.140625" hidden="1" customWidth="1"/>
    <col min="12" max="12" width="21.85546875" hidden="1" customWidth="1"/>
    <col min="13" max="13" width="21.5703125" hidden="1" customWidth="1"/>
    <col min="14" max="14" width="19.5703125" hidden="1" customWidth="1"/>
    <col min="15" max="15" width="18.85546875" hidden="1" customWidth="1"/>
    <col min="16" max="16" width="19.28515625" hidden="1" customWidth="1"/>
    <col min="17" max="17" width="16.42578125" hidden="1" customWidth="1"/>
    <col min="18" max="18" width="21" hidden="1" customWidth="1"/>
    <col min="19" max="19" width="17.42578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197"/>
    </row>
    <row r="3" spans="1:36" ht="6.75" hidden="1" customHeight="1">
      <c r="C3" t="s">
        <v>2</v>
      </c>
      <c r="D3" s="2"/>
      <c r="E3" s="197"/>
      <c r="F3" s="7"/>
      <c r="G3" s="7"/>
    </row>
    <row r="4" spans="1:36" ht="20.25">
      <c r="B4" s="168"/>
      <c r="C4" s="168"/>
      <c r="D4" s="168"/>
      <c r="E4" s="168"/>
      <c r="F4" s="168"/>
      <c r="G4" s="169"/>
      <c r="H4" s="169"/>
      <c r="I4" s="168"/>
    </row>
    <row r="5" spans="1:36" ht="42.75" customHeight="1">
      <c r="B5" s="365" t="s">
        <v>69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6" spans="1:36" ht="30.75" customHeight="1">
      <c r="B6" s="366" t="s">
        <v>70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P6" s="346"/>
      <c r="Q6" s="346"/>
      <c r="R6" s="346"/>
      <c r="S6" s="346"/>
      <c r="T6" s="346"/>
      <c r="U6" s="362" t="s">
        <v>181</v>
      </c>
      <c r="V6" s="362"/>
      <c r="W6" s="362"/>
      <c r="X6" s="362"/>
      <c r="Y6" s="362"/>
    </row>
    <row r="7" spans="1:36" ht="50.25" customHeight="1">
      <c r="A7" s="65"/>
      <c r="B7" s="365" t="s">
        <v>76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65"/>
      <c r="N7" s="65"/>
      <c r="O7" s="65"/>
      <c r="P7" s="65"/>
      <c r="Q7" s="65"/>
      <c r="R7" s="65"/>
      <c r="S7" s="65"/>
      <c r="T7" s="65" t="s">
        <v>4</v>
      </c>
      <c r="U7" s="65" t="s">
        <v>2</v>
      </c>
      <c r="V7" s="65"/>
    </row>
    <row r="8" spans="1:36" ht="51.75" customHeight="1">
      <c r="A8" s="344" t="s">
        <v>3</v>
      </c>
      <c r="B8" s="198" t="s">
        <v>2</v>
      </c>
      <c r="C8" s="199" t="s">
        <v>54</v>
      </c>
      <c r="D8" s="347" t="s">
        <v>52</v>
      </c>
      <c r="E8" s="348" t="s">
        <v>77</v>
      </c>
      <c r="F8" s="351" t="s">
        <v>55</v>
      </c>
      <c r="G8" s="356" t="s">
        <v>174</v>
      </c>
      <c r="H8" s="170"/>
      <c r="I8" s="353" t="s">
        <v>175</v>
      </c>
      <c r="J8" s="354"/>
      <c r="K8" s="354"/>
      <c r="L8" s="354"/>
      <c r="M8" s="354"/>
      <c r="N8" s="354"/>
      <c r="O8" s="354"/>
      <c r="P8" s="354"/>
      <c r="Q8" s="354"/>
      <c r="R8" s="354"/>
      <c r="S8" s="355"/>
      <c r="T8" s="349" t="s">
        <v>176</v>
      </c>
      <c r="U8" s="360" t="s">
        <v>180</v>
      </c>
      <c r="V8" s="358" t="s">
        <v>5</v>
      </c>
      <c r="W8" s="363" t="s">
        <v>24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45"/>
      <c r="B9" s="38"/>
      <c r="C9" s="200" t="s">
        <v>53</v>
      </c>
      <c r="D9" s="347"/>
      <c r="E9" s="348"/>
      <c r="F9" s="352"/>
      <c r="G9" s="357"/>
      <c r="H9" s="13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350"/>
      <c r="U9" s="361"/>
      <c r="V9" s="359"/>
      <c r="W9" s="364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75" customHeight="1">
      <c r="A10" s="279">
        <v>1</v>
      </c>
      <c r="B10" s="253" t="s">
        <v>15</v>
      </c>
      <c r="C10" s="255" t="s">
        <v>56</v>
      </c>
      <c r="D10" s="254"/>
      <c r="E10" s="256">
        <f>E11+E13</f>
        <v>9960910.7300000004</v>
      </c>
      <c r="F10" s="256">
        <f t="shared" ref="F10:V10" si="0">F11+F13</f>
        <v>9669610.7300000004</v>
      </c>
      <c r="G10" s="256">
        <f t="shared" si="0"/>
        <v>9669610.7300000004</v>
      </c>
      <c r="H10" s="256">
        <f t="shared" si="0"/>
        <v>0</v>
      </c>
      <c r="I10" s="256">
        <f t="shared" si="0"/>
        <v>0</v>
      </c>
      <c r="J10" s="256">
        <f t="shared" si="0"/>
        <v>0</v>
      </c>
      <c r="K10" s="256">
        <f t="shared" si="0"/>
        <v>0</v>
      </c>
      <c r="L10" s="256">
        <f t="shared" si="0"/>
        <v>0</v>
      </c>
      <c r="M10" s="256">
        <f t="shared" si="0"/>
        <v>0</v>
      </c>
      <c r="N10" s="256">
        <f t="shared" si="0"/>
        <v>0</v>
      </c>
      <c r="O10" s="256">
        <f t="shared" si="0"/>
        <v>0</v>
      </c>
      <c r="P10" s="256">
        <f t="shared" si="0"/>
        <v>0</v>
      </c>
      <c r="Q10" s="256">
        <f t="shared" si="0"/>
        <v>0</v>
      </c>
      <c r="R10" s="256">
        <f t="shared" si="0"/>
        <v>0</v>
      </c>
      <c r="S10" s="256">
        <f t="shared" si="0"/>
        <v>0</v>
      </c>
      <c r="T10" s="256">
        <f t="shared" si="0"/>
        <v>0</v>
      </c>
      <c r="U10" s="256">
        <f t="shared" si="0"/>
        <v>9669610.7300000004</v>
      </c>
      <c r="V10" s="256">
        <f t="shared" si="0"/>
        <v>291300</v>
      </c>
      <c r="W10" s="134">
        <f t="shared" ref="W10:W75" si="1">U10*100/E10</f>
        <v>97.075568611184607</v>
      </c>
      <c r="X10" s="16"/>
      <c r="Y10" s="1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73.5" customHeight="1">
      <c r="A11" s="280">
        <v>2</v>
      </c>
      <c r="B11" s="72" t="s">
        <v>37</v>
      </c>
      <c r="C11" s="257" t="s">
        <v>36</v>
      </c>
      <c r="D11" s="189"/>
      <c r="E11" s="92">
        <f>E12</f>
        <v>9460910.7300000004</v>
      </c>
      <c r="F11" s="92">
        <f t="shared" ref="F11:V11" si="2">F12</f>
        <v>9169610.7300000004</v>
      </c>
      <c r="G11" s="92">
        <f t="shared" si="2"/>
        <v>9169610.7300000004</v>
      </c>
      <c r="H11" s="92">
        <f>H12</f>
        <v>0</v>
      </c>
      <c r="I11" s="92">
        <f t="shared" si="2"/>
        <v>0</v>
      </c>
      <c r="J11" s="92">
        <f t="shared" si="2"/>
        <v>0</v>
      </c>
      <c r="K11" s="92">
        <f t="shared" si="2"/>
        <v>0</v>
      </c>
      <c r="L11" s="92">
        <f t="shared" si="2"/>
        <v>0</v>
      </c>
      <c r="M11" s="92">
        <f t="shared" si="2"/>
        <v>0</v>
      </c>
      <c r="N11" s="92">
        <f t="shared" si="2"/>
        <v>0</v>
      </c>
      <c r="O11" s="92">
        <f t="shared" si="2"/>
        <v>0</v>
      </c>
      <c r="P11" s="92">
        <f t="shared" si="2"/>
        <v>0</v>
      </c>
      <c r="Q11" s="92">
        <f t="shared" si="2"/>
        <v>0</v>
      </c>
      <c r="R11" s="92">
        <f t="shared" si="2"/>
        <v>0</v>
      </c>
      <c r="S11" s="92">
        <f t="shared" si="2"/>
        <v>0</v>
      </c>
      <c r="T11" s="92">
        <f t="shared" si="2"/>
        <v>0</v>
      </c>
      <c r="U11" s="92">
        <f t="shared" si="2"/>
        <v>9169610.7300000004</v>
      </c>
      <c r="V11" s="92">
        <f t="shared" si="2"/>
        <v>291300</v>
      </c>
      <c r="W11" s="134">
        <f t="shared" si="1"/>
        <v>96.921015235073455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58.25" customHeight="1">
      <c r="A12" s="280">
        <v>3</v>
      </c>
      <c r="B12" s="71" t="s">
        <v>12</v>
      </c>
      <c r="C12" s="258" t="s">
        <v>31</v>
      </c>
      <c r="D12" s="318" t="s">
        <v>151</v>
      </c>
      <c r="E12" s="125">
        <v>9460910.7300000004</v>
      </c>
      <c r="F12" s="133">
        <f>G12+T12</f>
        <v>9169610.7300000004</v>
      </c>
      <c r="G12" s="135">
        <v>9169610.7300000004</v>
      </c>
      <c r="H12" s="133"/>
      <c r="I12" s="133"/>
      <c r="L12" s="133"/>
      <c r="M12" s="133"/>
      <c r="N12" s="133"/>
      <c r="O12" s="133"/>
      <c r="P12" s="133"/>
      <c r="Q12" s="133"/>
      <c r="R12" s="135"/>
      <c r="S12" s="135"/>
      <c r="T12" s="135">
        <f>H12+I12</f>
        <v>0</v>
      </c>
      <c r="U12" s="138">
        <v>9169610.7300000004</v>
      </c>
      <c r="V12" s="138">
        <f>E12-F12</f>
        <v>291300</v>
      </c>
      <c r="W12" s="134">
        <f t="shared" si="1"/>
        <v>96.921015235073455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78.75" customHeight="1">
      <c r="A13" s="280"/>
      <c r="B13" s="72" t="s">
        <v>82</v>
      </c>
      <c r="C13" s="257" t="s">
        <v>71</v>
      </c>
      <c r="D13" s="319"/>
      <c r="E13" s="92">
        <f>E14</f>
        <v>500000</v>
      </c>
      <c r="F13" s="92">
        <f t="shared" ref="F13:V13" si="3">F14</f>
        <v>500000</v>
      </c>
      <c r="G13" s="92">
        <f t="shared" si="3"/>
        <v>500000</v>
      </c>
      <c r="H13" s="92">
        <f t="shared" si="3"/>
        <v>0</v>
      </c>
      <c r="I13" s="92">
        <f t="shared" si="3"/>
        <v>0</v>
      </c>
      <c r="J13" s="92">
        <f t="shared" si="3"/>
        <v>0</v>
      </c>
      <c r="K13" s="92">
        <f t="shared" si="3"/>
        <v>0</v>
      </c>
      <c r="L13" s="92">
        <f t="shared" si="3"/>
        <v>0</v>
      </c>
      <c r="M13" s="92">
        <f t="shared" si="3"/>
        <v>0</v>
      </c>
      <c r="N13" s="92">
        <f t="shared" si="3"/>
        <v>0</v>
      </c>
      <c r="O13" s="92">
        <f t="shared" si="3"/>
        <v>0</v>
      </c>
      <c r="P13" s="92">
        <f t="shared" si="3"/>
        <v>0</v>
      </c>
      <c r="Q13" s="92">
        <f t="shared" si="3"/>
        <v>0</v>
      </c>
      <c r="R13" s="92">
        <f t="shared" si="3"/>
        <v>0</v>
      </c>
      <c r="S13" s="92">
        <f t="shared" si="3"/>
        <v>0</v>
      </c>
      <c r="T13" s="92">
        <f t="shared" si="3"/>
        <v>0</v>
      </c>
      <c r="U13" s="92">
        <f t="shared" si="3"/>
        <v>500000</v>
      </c>
      <c r="V13" s="92">
        <f t="shared" si="3"/>
        <v>0</v>
      </c>
      <c r="W13" s="134">
        <f t="shared" si="1"/>
        <v>100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72" customHeight="1">
      <c r="A14" s="280"/>
      <c r="B14" s="71" t="s">
        <v>7</v>
      </c>
      <c r="C14" s="237" t="s">
        <v>32</v>
      </c>
      <c r="D14" s="320" t="s">
        <v>83</v>
      </c>
      <c r="E14" s="125">
        <v>500000</v>
      </c>
      <c r="F14" s="133">
        <f>G14+T14</f>
        <v>500000</v>
      </c>
      <c r="G14" s="135">
        <v>500000</v>
      </c>
      <c r="H14" s="133"/>
      <c r="I14" s="133"/>
      <c r="L14" s="133"/>
      <c r="M14" s="133"/>
      <c r="N14" s="133"/>
      <c r="O14" s="133"/>
      <c r="P14" s="133"/>
      <c r="Q14" s="133"/>
      <c r="R14" s="135"/>
      <c r="S14" s="135"/>
      <c r="T14" s="135">
        <f>H14+I14+J14</f>
        <v>0</v>
      </c>
      <c r="U14" s="138">
        <v>500000</v>
      </c>
      <c r="V14" s="138">
        <f>E14-F14</f>
        <v>0</v>
      </c>
      <c r="W14" s="134">
        <f t="shared" si="1"/>
        <v>100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84" customHeight="1">
      <c r="A15" s="292">
        <v>4</v>
      </c>
      <c r="B15" s="105" t="s">
        <v>18</v>
      </c>
      <c r="C15" s="163" t="s">
        <v>47</v>
      </c>
      <c r="D15" s="293"/>
      <c r="E15" s="294">
        <f>E16</f>
        <v>3063544</v>
      </c>
      <c r="F15" s="294">
        <f t="shared" ref="F15:V15" si="4">F16</f>
        <v>3059348.89</v>
      </c>
      <c r="G15" s="294">
        <f t="shared" si="4"/>
        <v>3059348.89</v>
      </c>
      <c r="H15" s="294">
        <f t="shared" si="4"/>
        <v>0</v>
      </c>
      <c r="I15" s="294">
        <f t="shared" si="4"/>
        <v>0</v>
      </c>
      <c r="J15" s="294">
        <f t="shared" si="4"/>
        <v>0</v>
      </c>
      <c r="K15" s="294">
        <f t="shared" si="4"/>
        <v>0</v>
      </c>
      <c r="L15" s="294">
        <f t="shared" si="4"/>
        <v>0</v>
      </c>
      <c r="M15" s="294">
        <f t="shared" si="4"/>
        <v>0</v>
      </c>
      <c r="N15" s="294">
        <f t="shared" si="4"/>
        <v>0</v>
      </c>
      <c r="O15" s="294">
        <f t="shared" si="4"/>
        <v>0</v>
      </c>
      <c r="P15" s="294">
        <f t="shared" si="4"/>
        <v>0</v>
      </c>
      <c r="Q15" s="294">
        <f t="shared" si="4"/>
        <v>0</v>
      </c>
      <c r="R15" s="294">
        <f t="shared" si="4"/>
        <v>0</v>
      </c>
      <c r="S15" s="294">
        <f t="shared" si="4"/>
        <v>0</v>
      </c>
      <c r="T15" s="294">
        <f t="shared" si="4"/>
        <v>0</v>
      </c>
      <c r="U15" s="294">
        <f t="shared" si="4"/>
        <v>3059348.89</v>
      </c>
      <c r="V15" s="294">
        <f t="shared" si="4"/>
        <v>4195.1099999998696</v>
      </c>
      <c r="W15" s="134">
        <f t="shared" si="1"/>
        <v>99.863063497700708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93.75" customHeight="1">
      <c r="A16" s="281">
        <v>5</v>
      </c>
      <c r="B16" s="268" t="s">
        <v>99</v>
      </c>
      <c r="C16" s="300" t="s">
        <v>133</v>
      </c>
      <c r="D16" s="64"/>
      <c r="E16" s="92">
        <f>E17</f>
        <v>3063544</v>
      </c>
      <c r="F16" s="92">
        <f t="shared" ref="F16:V16" si="5">F17</f>
        <v>3059348.89</v>
      </c>
      <c r="G16" s="92">
        <f t="shared" si="5"/>
        <v>3059348.89</v>
      </c>
      <c r="H16" s="92">
        <f t="shared" si="5"/>
        <v>0</v>
      </c>
      <c r="I16" s="92">
        <f t="shared" si="5"/>
        <v>0</v>
      </c>
      <c r="J16" s="92">
        <f t="shared" si="5"/>
        <v>0</v>
      </c>
      <c r="K16" s="92">
        <f t="shared" si="5"/>
        <v>0</v>
      </c>
      <c r="L16" s="92">
        <f t="shared" si="5"/>
        <v>0</v>
      </c>
      <c r="M16" s="92">
        <f t="shared" si="5"/>
        <v>0</v>
      </c>
      <c r="N16" s="92">
        <f t="shared" si="5"/>
        <v>0</v>
      </c>
      <c r="O16" s="92">
        <f t="shared" si="5"/>
        <v>0</v>
      </c>
      <c r="P16" s="92">
        <f t="shared" si="5"/>
        <v>0</v>
      </c>
      <c r="Q16" s="92">
        <f t="shared" si="5"/>
        <v>0</v>
      </c>
      <c r="R16" s="92">
        <f t="shared" si="5"/>
        <v>0</v>
      </c>
      <c r="S16" s="92">
        <f t="shared" si="5"/>
        <v>0</v>
      </c>
      <c r="T16" s="92">
        <f t="shared" si="5"/>
        <v>0</v>
      </c>
      <c r="U16" s="92">
        <f t="shared" si="5"/>
        <v>3059348.89</v>
      </c>
      <c r="V16" s="92">
        <f t="shared" si="5"/>
        <v>4195.1099999998696</v>
      </c>
      <c r="W16" s="134">
        <f t="shared" si="1"/>
        <v>99.863063497700708</v>
      </c>
      <c r="X16" s="40" t="s">
        <v>2</v>
      </c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163.5" customHeight="1">
      <c r="A17" s="282">
        <v>6</v>
      </c>
      <c r="B17" s="20">
        <v>3110</v>
      </c>
      <c r="C17" s="98" t="s">
        <v>32</v>
      </c>
      <c r="D17" s="318" t="s">
        <v>179</v>
      </c>
      <c r="E17" s="125">
        <f>1776594+1100050+186900</f>
        <v>3063544</v>
      </c>
      <c r="F17" s="133">
        <f>G17</f>
        <v>3059348.89</v>
      </c>
      <c r="G17" s="135">
        <v>3059348.89</v>
      </c>
      <c r="H17" s="138"/>
      <c r="I17" s="242"/>
      <c r="J17" s="133"/>
      <c r="K17" s="133"/>
      <c r="L17" s="133"/>
      <c r="M17" s="133"/>
      <c r="N17" s="133"/>
      <c r="O17" s="133"/>
      <c r="P17" s="133"/>
      <c r="Q17" s="133"/>
      <c r="R17" s="135"/>
      <c r="S17" s="135"/>
      <c r="T17" s="135">
        <f>H17+I17+J17</f>
        <v>0</v>
      </c>
      <c r="U17" s="133">
        <v>3059348.89</v>
      </c>
      <c r="V17" s="138">
        <f>E17-F17</f>
        <v>4195.1099999998696</v>
      </c>
      <c r="W17" s="134">
        <f t="shared" si="1"/>
        <v>99.863063497700708</v>
      </c>
      <c r="X17" s="342" t="s">
        <v>182</v>
      </c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0.75" customHeight="1">
      <c r="A18" s="281">
        <v>7</v>
      </c>
      <c r="B18" s="72"/>
      <c r="C18" s="75"/>
      <c r="D18" s="124"/>
      <c r="E18" s="92">
        <f>E19</f>
        <v>0</v>
      </c>
      <c r="F18" s="92">
        <f t="shared" ref="F18:V18" si="6">F19</f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2">
        <f t="shared" si="6"/>
        <v>0</v>
      </c>
      <c r="P18" s="92">
        <f t="shared" si="6"/>
        <v>0</v>
      </c>
      <c r="Q18" s="92">
        <f t="shared" si="6"/>
        <v>0</v>
      </c>
      <c r="R18" s="92">
        <f t="shared" si="6"/>
        <v>0</v>
      </c>
      <c r="S18" s="92">
        <f t="shared" si="6"/>
        <v>0</v>
      </c>
      <c r="T18" s="92">
        <f t="shared" si="6"/>
        <v>0</v>
      </c>
      <c r="U18" s="92">
        <f t="shared" si="6"/>
        <v>0</v>
      </c>
      <c r="V18" s="92">
        <f t="shared" si="6"/>
        <v>0</v>
      </c>
      <c r="W18" s="134" t="e">
        <f t="shared" si="1"/>
        <v>#DIV/0!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87.75" hidden="1" customHeight="1">
      <c r="A19" s="282"/>
      <c r="B19" s="71"/>
      <c r="C19" s="127"/>
      <c r="D19" s="100"/>
      <c r="E19" s="125"/>
      <c r="F19" s="133">
        <f>G19+T19</f>
        <v>0</v>
      </c>
      <c r="G19" s="135"/>
      <c r="H19" s="138"/>
      <c r="I19" s="133"/>
      <c r="J19" s="133"/>
      <c r="K19" s="133"/>
      <c r="L19" s="133"/>
      <c r="M19" s="133"/>
      <c r="N19" s="133"/>
      <c r="O19" s="133"/>
      <c r="P19" s="133"/>
      <c r="Q19" s="133"/>
      <c r="R19" s="135"/>
      <c r="S19" s="135"/>
      <c r="T19" s="135">
        <f>H19+I19+J19+K19+L19</f>
        <v>0</v>
      </c>
      <c r="U19" s="138"/>
      <c r="V19" s="138">
        <f>E19-F19</f>
        <v>0</v>
      </c>
      <c r="W19" s="134" t="e">
        <f t="shared" si="1"/>
        <v>#DIV/0!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48.75" hidden="1" customHeight="1">
      <c r="A20" s="281"/>
      <c r="B20" s="72" t="s">
        <v>26</v>
      </c>
      <c r="C20" s="94" t="s">
        <v>27</v>
      </c>
      <c r="D20" s="96" t="s">
        <v>27</v>
      </c>
      <c r="E20" s="92">
        <f>E24+E21+E22+E25+E26+E27+E28+E23+E29</f>
        <v>0</v>
      </c>
      <c r="F20" s="92">
        <f t="shared" ref="F20:V20" si="7">F24+F21+F22+F25+F26+F27+F28+F23+F29</f>
        <v>0</v>
      </c>
      <c r="G20" s="92">
        <f t="shared" si="7"/>
        <v>0</v>
      </c>
      <c r="H20" s="92">
        <f t="shared" si="7"/>
        <v>0</v>
      </c>
      <c r="I20" s="92">
        <f t="shared" si="7"/>
        <v>0</v>
      </c>
      <c r="J20" s="92">
        <f t="shared" si="7"/>
        <v>0</v>
      </c>
      <c r="K20" s="92">
        <f t="shared" si="7"/>
        <v>0</v>
      </c>
      <c r="L20" s="92">
        <f t="shared" si="7"/>
        <v>0</v>
      </c>
      <c r="M20" s="92">
        <f t="shared" si="7"/>
        <v>0</v>
      </c>
      <c r="N20" s="92">
        <f t="shared" si="7"/>
        <v>0</v>
      </c>
      <c r="O20" s="92">
        <f t="shared" si="7"/>
        <v>0</v>
      </c>
      <c r="P20" s="92">
        <f t="shared" si="7"/>
        <v>0</v>
      </c>
      <c r="Q20" s="92">
        <f t="shared" si="7"/>
        <v>0</v>
      </c>
      <c r="R20" s="92">
        <f t="shared" si="7"/>
        <v>0</v>
      </c>
      <c r="S20" s="92">
        <f t="shared" si="7"/>
        <v>0</v>
      </c>
      <c r="T20" s="92">
        <f t="shared" si="7"/>
        <v>0</v>
      </c>
      <c r="U20" s="92">
        <f t="shared" si="7"/>
        <v>0</v>
      </c>
      <c r="V20" s="92">
        <f t="shared" si="7"/>
        <v>0</v>
      </c>
      <c r="W20" s="134" t="e">
        <f t="shared" si="1"/>
        <v>#DIV/0!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69" hidden="1" customHeight="1">
      <c r="A21" s="283"/>
      <c r="B21" s="116" t="s">
        <v>34</v>
      </c>
      <c r="C21" s="114" t="s">
        <v>35</v>
      </c>
      <c r="D21" s="101"/>
      <c r="E21" s="115"/>
      <c r="F21" s="133">
        <f t="shared" ref="F21:F27" si="8">G21+T21</f>
        <v>0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15">
        <f t="shared" ref="T21:T29" si="9">H21+I21+J21+K21+L21+M21+N21+O21+P21+Q21</f>
        <v>0</v>
      </c>
      <c r="U21" s="115"/>
      <c r="V21" s="115">
        <f t="shared" ref="V21:V29" si="10">E21-F21</f>
        <v>0</v>
      </c>
      <c r="W21" s="134" t="e">
        <f t="shared" si="1"/>
        <v>#DIV/0!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65.25" hidden="1" customHeight="1">
      <c r="A22" s="283"/>
      <c r="B22" s="116" t="s">
        <v>34</v>
      </c>
      <c r="C22" s="114" t="s">
        <v>35</v>
      </c>
      <c r="D22" s="101"/>
      <c r="E22" s="115"/>
      <c r="F22" s="133">
        <f t="shared" si="8"/>
        <v>0</v>
      </c>
      <c r="G22" s="115"/>
      <c r="H22" s="115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15">
        <f t="shared" si="9"/>
        <v>0</v>
      </c>
      <c r="U22" s="115"/>
      <c r="V22" s="115">
        <f t="shared" si="10"/>
        <v>0</v>
      </c>
      <c r="W22" s="134" t="e">
        <f t="shared" si="1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77.25" hidden="1" customHeight="1">
      <c r="A23" s="283"/>
      <c r="B23" s="116" t="s">
        <v>34</v>
      </c>
      <c r="C23" s="114" t="s">
        <v>35</v>
      </c>
      <c r="D23" s="103"/>
      <c r="E23" s="115"/>
      <c r="F23" s="133">
        <f t="shared" si="8"/>
        <v>0</v>
      </c>
      <c r="G23" s="115"/>
      <c r="H23" s="115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15"/>
      <c r="U23" s="115"/>
      <c r="V23" s="115">
        <f t="shared" si="10"/>
        <v>0</v>
      </c>
      <c r="W23" s="134" t="e">
        <f t="shared" si="1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57.75" hidden="1" customHeight="1">
      <c r="A24" s="283"/>
      <c r="B24" s="71" t="s">
        <v>14</v>
      </c>
      <c r="C24" s="93" t="s">
        <v>28</v>
      </c>
      <c r="D24" s="101"/>
      <c r="E24" s="97"/>
      <c r="F24" s="133">
        <f t="shared" si="8"/>
        <v>0</v>
      </c>
      <c r="G24" s="115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15">
        <f t="shared" si="9"/>
        <v>0</v>
      </c>
      <c r="U24" s="115"/>
      <c r="V24" s="115">
        <f t="shared" si="10"/>
        <v>0</v>
      </c>
      <c r="W24" s="134" t="e">
        <f t="shared" si="1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60" hidden="1" customHeight="1">
      <c r="A25" s="283"/>
      <c r="B25" s="116" t="s">
        <v>14</v>
      </c>
      <c r="C25" s="93" t="s">
        <v>28</v>
      </c>
      <c r="D25" s="101"/>
      <c r="E25" s="115"/>
      <c r="F25" s="133">
        <f t="shared" si="8"/>
        <v>0</v>
      </c>
      <c r="G25" s="115"/>
      <c r="H25" s="115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15">
        <f t="shared" si="9"/>
        <v>0</v>
      </c>
      <c r="U25" s="115"/>
      <c r="V25" s="115">
        <f t="shared" si="10"/>
        <v>0</v>
      </c>
      <c r="W25" s="134" t="e">
        <f t="shared" si="1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206.25" hidden="1" customHeight="1">
      <c r="A26" s="283"/>
      <c r="B26" s="116" t="s">
        <v>14</v>
      </c>
      <c r="C26" s="93" t="s">
        <v>28</v>
      </c>
      <c r="D26" s="101"/>
      <c r="E26" s="115"/>
      <c r="F26" s="133">
        <f t="shared" si="8"/>
        <v>0</v>
      </c>
      <c r="G26" s="115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15">
        <f t="shared" si="9"/>
        <v>0</v>
      </c>
      <c r="U26" s="115"/>
      <c r="V26" s="115">
        <f t="shared" si="10"/>
        <v>0</v>
      </c>
      <c r="W26" s="134" t="e">
        <f t="shared" si="1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85.5" hidden="1" customHeight="1">
      <c r="A27" s="283"/>
      <c r="B27" s="116" t="s">
        <v>14</v>
      </c>
      <c r="C27" s="93" t="s">
        <v>28</v>
      </c>
      <c r="D27" s="101"/>
      <c r="E27" s="115"/>
      <c r="F27" s="133">
        <f t="shared" si="8"/>
        <v>0</v>
      </c>
      <c r="G27" s="115"/>
      <c r="H27" s="115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15">
        <f t="shared" si="9"/>
        <v>0</v>
      </c>
      <c r="U27" s="115"/>
      <c r="V27" s="115">
        <f t="shared" si="10"/>
        <v>0</v>
      </c>
      <c r="W27" s="134" t="e">
        <f t="shared" si="1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3" hidden="1" customHeight="1">
      <c r="A28" s="282"/>
      <c r="B28" s="39">
        <v>3142</v>
      </c>
      <c r="C28" s="93" t="s">
        <v>28</v>
      </c>
      <c r="D28" s="101"/>
      <c r="E28" s="117"/>
      <c r="F28" s="133">
        <f>G28+T28</f>
        <v>0</v>
      </c>
      <c r="G28" s="135"/>
      <c r="H28" s="138"/>
      <c r="I28" s="133"/>
      <c r="J28" s="133"/>
      <c r="K28" s="133"/>
      <c r="L28" s="133"/>
      <c r="M28" s="133"/>
      <c r="N28" s="133"/>
      <c r="O28" s="133"/>
      <c r="P28" s="133"/>
      <c r="Q28" s="133"/>
      <c r="R28" s="135"/>
      <c r="S28" s="135"/>
      <c r="T28" s="115">
        <f t="shared" si="9"/>
        <v>0</v>
      </c>
      <c r="U28" s="133"/>
      <c r="V28" s="115">
        <f t="shared" si="10"/>
        <v>0</v>
      </c>
      <c r="W28" s="134" t="e">
        <f t="shared" si="1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111.75" hidden="1" customHeight="1">
      <c r="A29" s="282"/>
      <c r="B29" s="39">
        <v>3132</v>
      </c>
      <c r="C29" s="114" t="s">
        <v>0</v>
      </c>
      <c r="D29" s="128"/>
      <c r="E29" s="115"/>
      <c r="F29" s="133">
        <f>G29+T29</f>
        <v>0</v>
      </c>
      <c r="G29" s="135"/>
      <c r="H29" s="138"/>
      <c r="I29" s="133"/>
      <c r="J29" s="133"/>
      <c r="K29" s="133"/>
      <c r="L29" s="133"/>
      <c r="M29" s="133"/>
      <c r="N29" s="133"/>
      <c r="O29" s="133"/>
      <c r="P29" s="133"/>
      <c r="Q29" s="133"/>
      <c r="R29" s="135"/>
      <c r="S29" s="135"/>
      <c r="T29" s="115">
        <f t="shared" si="9"/>
        <v>0</v>
      </c>
      <c r="U29" s="133"/>
      <c r="V29" s="115">
        <f t="shared" si="10"/>
        <v>0</v>
      </c>
      <c r="W29" s="134" t="e">
        <f t="shared" si="1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96.75" hidden="1" customHeight="1">
      <c r="A30" s="281"/>
      <c r="B30" s="76">
        <v>1217361</v>
      </c>
      <c r="C30" s="77" t="s">
        <v>22</v>
      </c>
      <c r="D30" s="118"/>
      <c r="E30" s="92">
        <f>E32+E31</f>
        <v>0</v>
      </c>
      <c r="F30" s="92">
        <f t="shared" ref="F30:T30" si="11">F32+F31</f>
        <v>0</v>
      </c>
      <c r="G30" s="92">
        <f t="shared" si="11"/>
        <v>0</v>
      </c>
      <c r="H30" s="92">
        <f t="shared" si="11"/>
        <v>0</v>
      </c>
      <c r="I30" s="92">
        <f t="shared" si="11"/>
        <v>0</v>
      </c>
      <c r="J30" s="92">
        <f t="shared" si="11"/>
        <v>0</v>
      </c>
      <c r="K30" s="92">
        <f t="shared" si="11"/>
        <v>0</v>
      </c>
      <c r="L30" s="92">
        <f t="shared" si="11"/>
        <v>0</v>
      </c>
      <c r="M30" s="92">
        <f t="shared" si="11"/>
        <v>0</v>
      </c>
      <c r="N30" s="92">
        <f t="shared" si="11"/>
        <v>0</v>
      </c>
      <c r="O30" s="92">
        <f t="shared" si="11"/>
        <v>0</v>
      </c>
      <c r="P30" s="92">
        <f t="shared" si="11"/>
        <v>0</v>
      </c>
      <c r="Q30" s="92">
        <f t="shared" si="11"/>
        <v>0</v>
      </c>
      <c r="R30" s="92">
        <f t="shared" si="11"/>
        <v>0</v>
      </c>
      <c r="S30" s="92">
        <f t="shared" si="11"/>
        <v>0</v>
      </c>
      <c r="T30" s="92">
        <f t="shared" si="11"/>
        <v>0</v>
      </c>
      <c r="U30" s="92">
        <f>U32+U31</f>
        <v>0</v>
      </c>
      <c r="V30" s="92">
        <f>V32+V31</f>
        <v>0</v>
      </c>
      <c r="W30" s="134" t="e">
        <f t="shared" si="1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96.75" hidden="1" customHeight="1">
      <c r="A31" s="283"/>
      <c r="B31" s="20">
        <v>3122</v>
      </c>
      <c r="C31" s="19" t="s">
        <v>21</v>
      </c>
      <c r="D31" s="84"/>
      <c r="E31" s="146"/>
      <c r="F31" s="133">
        <f>G31+T31</f>
        <v>0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>
        <f>H31+I31+J31+K31+L31</f>
        <v>0</v>
      </c>
      <c r="U31" s="115">
        <v>0</v>
      </c>
      <c r="V31" s="133">
        <f>E31-F31</f>
        <v>0</v>
      </c>
      <c r="W31" s="134" t="e">
        <f t="shared" si="1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106.5" hidden="1" customHeight="1">
      <c r="A32" s="283"/>
      <c r="B32" s="119">
        <v>3142</v>
      </c>
      <c r="C32" s="129" t="s">
        <v>28</v>
      </c>
      <c r="D32" s="100"/>
      <c r="E32" s="115"/>
      <c r="F32" s="133">
        <f>G32+T32</f>
        <v>0</v>
      </c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>
        <f>H32+I32+J32+K32+L32</f>
        <v>0</v>
      </c>
      <c r="U32" s="133"/>
      <c r="V32" s="133">
        <f>E32-F32</f>
        <v>0</v>
      </c>
      <c r="W32" s="134" t="e">
        <f t="shared" si="1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87" customHeight="1">
      <c r="A33" s="306">
        <v>7</v>
      </c>
      <c r="B33" s="307">
        <v>12</v>
      </c>
      <c r="C33" s="308" t="s">
        <v>122</v>
      </c>
      <c r="D33" s="309"/>
      <c r="E33" s="294">
        <f>E37+E34</f>
        <v>2700400</v>
      </c>
      <c r="F33" s="294">
        <f t="shared" ref="F33:V33" si="12">F37+F34</f>
        <v>1293800</v>
      </c>
      <c r="G33" s="294">
        <f t="shared" si="12"/>
        <v>1293800</v>
      </c>
      <c r="H33" s="294">
        <f t="shared" si="12"/>
        <v>0</v>
      </c>
      <c r="I33" s="294">
        <f t="shared" si="12"/>
        <v>0</v>
      </c>
      <c r="J33" s="294">
        <f t="shared" si="12"/>
        <v>0</v>
      </c>
      <c r="K33" s="294">
        <f t="shared" si="12"/>
        <v>0</v>
      </c>
      <c r="L33" s="294">
        <f t="shared" si="12"/>
        <v>0</v>
      </c>
      <c r="M33" s="294">
        <f t="shared" si="12"/>
        <v>0</v>
      </c>
      <c r="N33" s="294">
        <f t="shared" si="12"/>
        <v>0</v>
      </c>
      <c r="O33" s="294">
        <f t="shared" si="12"/>
        <v>0</v>
      </c>
      <c r="P33" s="294">
        <f t="shared" si="12"/>
        <v>0</v>
      </c>
      <c r="Q33" s="294">
        <f t="shared" si="12"/>
        <v>0</v>
      </c>
      <c r="R33" s="294">
        <f t="shared" si="12"/>
        <v>0</v>
      </c>
      <c r="S33" s="294">
        <f t="shared" si="12"/>
        <v>0</v>
      </c>
      <c r="T33" s="294">
        <f t="shared" si="12"/>
        <v>0</v>
      </c>
      <c r="U33" s="294">
        <f t="shared" si="12"/>
        <v>1293800</v>
      </c>
      <c r="V33" s="294">
        <f t="shared" si="12"/>
        <v>1406600</v>
      </c>
      <c r="W33" s="134">
        <f t="shared" si="1"/>
        <v>47.911420530291807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87" customHeight="1">
      <c r="A34" s="281"/>
      <c r="B34" s="310">
        <v>1217461</v>
      </c>
      <c r="C34" s="81" t="s">
        <v>42</v>
      </c>
      <c r="D34" s="319"/>
      <c r="E34" s="92">
        <f>E35+E36</f>
        <v>201100</v>
      </c>
      <c r="F34" s="92">
        <f t="shared" ref="F34:V34" si="13">F35+F36</f>
        <v>126100</v>
      </c>
      <c r="G34" s="92">
        <f t="shared" si="13"/>
        <v>126100</v>
      </c>
      <c r="H34" s="92">
        <f t="shared" si="13"/>
        <v>0</v>
      </c>
      <c r="I34" s="92">
        <f t="shared" si="13"/>
        <v>0</v>
      </c>
      <c r="J34" s="92">
        <f t="shared" si="13"/>
        <v>0</v>
      </c>
      <c r="K34" s="92">
        <f t="shared" si="13"/>
        <v>0</v>
      </c>
      <c r="L34" s="92">
        <f t="shared" si="13"/>
        <v>0</v>
      </c>
      <c r="M34" s="92">
        <f t="shared" si="13"/>
        <v>0</v>
      </c>
      <c r="N34" s="92">
        <f t="shared" si="13"/>
        <v>0</v>
      </c>
      <c r="O34" s="92">
        <f t="shared" si="13"/>
        <v>0</v>
      </c>
      <c r="P34" s="92">
        <f t="shared" si="13"/>
        <v>0</v>
      </c>
      <c r="Q34" s="92">
        <f t="shared" si="13"/>
        <v>0</v>
      </c>
      <c r="R34" s="92">
        <f t="shared" si="13"/>
        <v>0</v>
      </c>
      <c r="S34" s="92">
        <f t="shared" si="13"/>
        <v>0</v>
      </c>
      <c r="T34" s="92">
        <f t="shared" si="13"/>
        <v>0</v>
      </c>
      <c r="U34" s="92">
        <f t="shared" si="13"/>
        <v>126100</v>
      </c>
      <c r="V34" s="92">
        <f t="shared" si="13"/>
        <v>75000</v>
      </c>
      <c r="W34" s="134">
        <f t="shared" si="1"/>
        <v>62.705121829935358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65.25" customHeight="1">
      <c r="A35" s="283"/>
      <c r="B35" s="119">
        <v>3122</v>
      </c>
      <c r="C35" s="47" t="s">
        <v>35</v>
      </c>
      <c r="D35" s="318" t="s">
        <v>131</v>
      </c>
      <c r="E35" s="115">
        <v>75000</v>
      </c>
      <c r="F35" s="115">
        <f>G35+T35</f>
        <v>0</v>
      </c>
      <c r="G35" s="115">
        <v>0</v>
      </c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15">
        <f>H35+I35+J35</f>
        <v>0</v>
      </c>
      <c r="U35" s="115">
        <v>0</v>
      </c>
      <c r="V35" s="115">
        <f>E35-F35</f>
        <v>75000</v>
      </c>
      <c r="W35" s="134">
        <f t="shared" si="1"/>
        <v>0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67.5" customHeight="1">
      <c r="A36" s="283"/>
      <c r="B36" s="119">
        <v>3132</v>
      </c>
      <c r="C36" s="47" t="s">
        <v>0</v>
      </c>
      <c r="D36" s="318" t="s">
        <v>132</v>
      </c>
      <c r="E36" s="115">
        <v>126100</v>
      </c>
      <c r="F36" s="115">
        <f>G36+T36</f>
        <v>126100</v>
      </c>
      <c r="G36" s="115">
        <v>126100</v>
      </c>
      <c r="H36" s="115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15">
        <f>H36+I36+J36</f>
        <v>0</v>
      </c>
      <c r="U36" s="115">
        <v>126100</v>
      </c>
      <c r="V36" s="115">
        <f>E36-F36</f>
        <v>0</v>
      </c>
      <c r="W36" s="134">
        <f t="shared" si="1"/>
        <v>100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89.25" customHeight="1">
      <c r="A37" s="281">
        <v>8</v>
      </c>
      <c r="B37" s="310">
        <v>1218110</v>
      </c>
      <c r="C37" s="257" t="s">
        <v>90</v>
      </c>
      <c r="D37" s="311"/>
      <c r="E37" s="92">
        <f>E38</f>
        <v>2499300</v>
      </c>
      <c r="F37" s="92">
        <f t="shared" ref="F37:V37" si="14">F38</f>
        <v>1167700</v>
      </c>
      <c r="G37" s="92">
        <f t="shared" si="14"/>
        <v>1167700</v>
      </c>
      <c r="H37" s="92">
        <f t="shared" si="14"/>
        <v>0</v>
      </c>
      <c r="I37" s="92">
        <f t="shared" si="14"/>
        <v>0</v>
      </c>
      <c r="J37" s="92">
        <f t="shared" si="14"/>
        <v>0</v>
      </c>
      <c r="K37" s="92">
        <f t="shared" si="14"/>
        <v>0</v>
      </c>
      <c r="L37" s="92">
        <f t="shared" si="14"/>
        <v>0</v>
      </c>
      <c r="M37" s="92">
        <f t="shared" si="14"/>
        <v>0</v>
      </c>
      <c r="N37" s="92">
        <f t="shared" si="14"/>
        <v>0</v>
      </c>
      <c r="O37" s="92">
        <f t="shared" si="14"/>
        <v>0</v>
      </c>
      <c r="P37" s="92">
        <f t="shared" si="14"/>
        <v>0</v>
      </c>
      <c r="Q37" s="92">
        <f t="shared" si="14"/>
        <v>0</v>
      </c>
      <c r="R37" s="92">
        <f t="shared" si="14"/>
        <v>0</v>
      </c>
      <c r="S37" s="92">
        <f t="shared" si="14"/>
        <v>0</v>
      </c>
      <c r="T37" s="92">
        <f t="shared" si="14"/>
        <v>0</v>
      </c>
      <c r="U37" s="92">
        <f t="shared" si="14"/>
        <v>1167700</v>
      </c>
      <c r="V37" s="92">
        <f t="shared" si="14"/>
        <v>1331600</v>
      </c>
      <c r="W37" s="134">
        <f t="shared" si="1"/>
        <v>46.721081902932823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76.5" customHeight="1">
      <c r="A38" s="283">
        <v>9</v>
      </c>
      <c r="B38" s="119">
        <v>3110</v>
      </c>
      <c r="C38" s="237" t="s">
        <v>32</v>
      </c>
      <c r="D38" s="100" t="s">
        <v>183</v>
      </c>
      <c r="E38" s="115">
        <v>2499300</v>
      </c>
      <c r="F38" s="133">
        <f>G38+T38</f>
        <v>1167700</v>
      </c>
      <c r="G38" s="133">
        <v>1167700</v>
      </c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>
        <f>H38+I38+J38+K38+L38+M38+N38</f>
        <v>0</v>
      </c>
      <c r="U38" s="133">
        <v>1167700</v>
      </c>
      <c r="V38" s="151">
        <f>E38-F38</f>
        <v>1331600</v>
      </c>
      <c r="W38" s="134">
        <f t="shared" si="1"/>
        <v>46.721081902932823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50.25" customHeight="1">
      <c r="A39" s="284">
        <v>10</v>
      </c>
      <c r="B39" s="110"/>
      <c r="C39" s="111"/>
      <c r="D39" s="113" t="s">
        <v>8</v>
      </c>
      <c r="E39" s="139">
        <f>E10+E15+E33</f>
        <v>15724854.73</v>
      </c>
      <c r="F39" s="139">
        <f t="shared" ref="F39:V39" si="15">F10+F15+F33</f>
        <v>14022759.620000001</v>
      </c>
      <c r="G39" s="139">
        <f t="shared" si="15"/>
        <v>14022759.620000001</v>
      </c>
      <c r="H39" s="139">
        <f t="shared" si="15"/>
        <v>0</v>
      </c>
      <c r="I39" s="139">
        <f t="shared" si="15"/>
        <v>0</v>
      </c>
      <c r="J39" s="139">
        <f t="shared" si="15"/>
        <v>0</v>
      </c>
      <c r="K39" s="139">
        <f t="shared" si="15"/>
        <v>0</v>
      </c>
      <c r="L39" s="139">
        <f t="shared" si="15"/>
        <v>0</v>
      </c>
      <c r="M39" s="139">
        <f t="shared" si="15"/>
        <v>0</v>
      </c>
      <c r="N39" s="139">
        <f t="shared" si="15"/>
        <v>0</v>
      </c>
      <c r="O39" s="139">
        <f t="shared" si="15"/>
        <v>0</v>
      </c>
      <c r="P39" s="139">
        <f t="shared" si="15"/>
        <v>0</v>
      </c>
      <c r="Q39" s="139">
        <f t="shared" si="15"/>
        <v>0</v>
      </c>
      <c r="R39" s="139">
        <f t="shared" si="15"/>
        <v>0</v>
      </c>
      <c r="S39" s="139">
        <f t="shared" si="15"/>
        <v>0</v>
      </c>
      <c r="T39" s="139">
        <f t="shared" si="15"/>
        <v>0</v>
      </c>
      <c r="U39" s="139">
        <f t="shared" si="15"/>
        <v>14022759.620000001</v>
      </c>
      <c r="V39" s="139">
        <f t="shared" si="15"/>
        <v>1702095.1099999999</v>
      </c>
      <c r="W39" s="151">
        <f t="shared" ref="W39" si="16">W10+W16</f>
        <v>196.93863210888532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48.75" customHeight="1">
      <c r="A40" s="285">
        <v>11</v>
      </c>
      <c r="B40" s="105" t="s">
        <v>15</v>
      </c>
      <c r="C40" s="164" t="s">
        <v>56</v>
      </c>
      <c r="D40" s="106"/>
      <c r="E40" s="140">
        <f>E43+E45+E47+E59+E67+E71+E73+E75+E64+E61+E41</f>
        <v>60336886.270000003</v>
      </c>
      <c r="F40" s="140">
        <f t="shared" ref="F40:V40" si="17">F43+F45+F47+F59+F67+F71+F73+F75+F64+F61+F41</f>
        <v>44754269.199999996</v>
      </c>
      <c r="G40" s="140">
        <f t="shared" si="17"/>
        <v>44754269.199999996</v>
      </c>
      <c r="H40" s="140">
        <f t="shared" si="17"/>
        <v>0</v>
      </c>
      <c r="I40" s="140">
        <f t="shared" si="17"/>
        <v>0</v>
      </c>
      <c r="J40" s="140">
        <f t="shared" si="17"/>
        <v>0</v>
      </c>
      <c r="K40" s="140">
        <f t="shared" si="17"/>
        <v>0</v>
      </c>
      <c r="L40" s="140">
        <f t="shared" si="17"/>
        <v>0</v>
      </c>
      <c r="M40" s="140">
        <f t="shared" si="17"/>
        <v>0</v>
      </c>
      <c r="N40" s="140">
        <f t="shared" si="17"/>
        <v>0</v>
      </c>
      <c r="O40" s="140">
        <f t="shared" si="17"/>
        <v>0</v>
      </c>
      <c r="P40" s="140">
        <f t="shared" si="17"/>
        <v>0</v>
      </c>
      <c r="Q40" s="140">
        <f t="shared" si="17"/>
        <v>0</v>
      </c>
      <c r="R40" s="140">
        <f t="shared" si="17"/>
        <v>0</v>
      </c>
      <c r="S40" s="140">
        <f t="shared" si="17"/>
        <v>0</v>
      </c>
      <c r="T40" s="140">
        <f t="shared" si="17"/>
        <v>0</v>
      </c>
      <c r="U40" s="140">
        <f t="shared" si="17"/>
        <v>44754269.199999996</v>
      </c>
      <c r="V40" s="140">
        <f t="shared" si="17"/>
        <v>15582617.070000004</v>
      </c>
      <c r="W40" s="134">
        <f t="shared" si="1"/>
        <v>74.17397874946721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74.25" customHeight="1">
      <c r="A41" s="281"/>
      <c r="B41" s="123" t="s">
        <v>178</v>
      </c>
      <c r="C41" s="339" t="s">
        <v>171</v>
      </c>
      <c r="D41" s="298"/>
      <c r="E41" s="145">
        <f>E42</f>
        <v>105000</v>
      </c>
      <c r="F41" s="145">
        <f t="shared" ref="F41:V41" si="18">F42</f>
        <v>104640</v>
      </c>
      <c r="G41" s="145">
        <f t="shared" si="18"/>
        <v>104640</v>
      </c>
      <c r="H41" s="145">
        <f t="shared" si="18"/>
        <v>0</v>
      </c>
      <c r="I41" s="145">
        <f t="shared" si="18"/>
        <v>0</v>
      </c>
      <c r="J41" s="145">
        <f t="shared" si="18"/>
        <v>0</v>
      </c>
      <c r="K41" s="145">
        <f t="shared" si="18"/>
        <v>0</v>
      </c>
      <c r="L41" s="145">
        <f t="shared" si="18"/>
        <v>0</v>
      </c>
      <c r="M41" s="145">
        <f t="shared" si="18"/>
        <v>0</v>
      </c>
      <c r="N41" s="145">
        <f t="shared" si="18"/>
        <v>0</v>
      </c>
      <c r="O41" s="145">
        <f t="shared" si="18"/>
        <v>0</v>
      </c>
      <c r="P41" s="145">
        <f t="shared" si="18"/>
        <v>0</v>
      </c>
      <c r="Q41" s="145">
        <f t="shared" si="18"/>
        <v>0</v>
      </c>
      <c r="R41" s="145">
        <f t="shared" si="18"/>
        <v>0</v>
      </c>
      <c r="S41" s="145">
        <f t="shared" si="18"/>
        <v>0</v>
      </c>
      <c r="T41" s="145">
        <f t="shared" si="18"/>
        <v>0</v>
      </c>
      <c r="U41" s="145">
        <f t="shared" si="18"/>
        <v>104640</v>
      </c>
      <c r="V41" s="145">
        <f t="shared" si="18"/>
        <v>360</v>
      </c>
      <c r="W41" s="134">
        <f t="shared" si="1"/>
        <v>99.657142857142858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61.5" customHeight="1">
      <c r="A42" s="283"/>
      <c r="B42" s="341" t="s">
        <v>7</v>
      </c>
      <c r="C42" s="335" t="s">
        <v>32</v>
      </c>
      <c r="D42" s="338" t="s">
        <v>172</v>
      </c>
      <c r="E42" s="151">
        <v>105000</v>
      </c>
      <c r="F42" s="151">
        <f>G42+T42</f>
        <v>104640</v>
      </c>
      <c r="G42" s="151">
        <v>104640</v>
      </c>
      <c r="H42" s="151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1">
        <f>H42+I42</f>
        <v>0</v>
      </c>
      <c r="U42" s="151">
        <v>104640</v>
      </c>
      <c r="V42" s="151">
        <f>E42-F42</f>
        <v>360</v>
      </c>
      <c r="W42" s="134">
        <f t="shared" si="1"/>
        <v>99.657142857142858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48.75" customHeight="1">
      <c r="A43" s="281">
        <v>12</v>
      </c>
      <c r="B43" s="123" t="s">
        <v>92</v>
      </c>
      <c r="C43" s="257" t="s">
        <v>91</v>
      </c>
      <c r="D43" s="189"/>
      <c r="E43" s="145">
        <f>E44</f>
        <v>407497</v>
      </c>
      <c r="F43" s="145">
        <f t="shared" ref="F43:V43" si="19">F44</f>
        <v>407496</v>
      </c>
      <c r="G43" s="145">
        <f t="shared" si="19"/>
        <v>407496</v>
      </c>
      <c r="H43" s="145">
        <f t="shared" si="19"/>
        <v>0</v>
      </c>
      <c r="I43" s="145">
        <f t="shared" si="19"/>
        <v>0</v>
      </c>
      <c r="J43" s="145">
        <f t="shared" si="19"/>
        <v>0</v>
      </c>
      <c r="K43" s="145">
        <f t="shared" si="19"/>
        <v>0</v>
      </c>
      <c r="L43" s="145">
        <f t="shared" si="19"/>
        <v>0</v>
      </c>
      <c r="M43" s="145">
        <f t="shared" si="19"/>
        <v>0</v>
      </c>
      <c r="N43" s="145">
        <f t="shared" si="19"/>
        <v>0</v>
      </c>
      <c r="O43" s="145">
        <f t="shared" si="19"/>
        <v>0</v>
      </c>
      <c r="P43" s="145">
        <f t="shared" si="19"/>
        <v>0</v>
      </c>
      <c r="Q43" s="145">
        <f t="shared" si="19"/>
        <v>0</v>
      </c>
      <c r="R43" s="145">
        <f t="shared" si="19"/>
        <v>0</v>
      </c>
      <c r="S43" s="145">
        <f t="shared" si="19"/>
        <v>0</v>
      </c>
      <c r="T43" s="145">
        <f t="shared" si="19"/>
        <v>0</v>
      </c>
      <c r="U43" s="145">
        <f t="shared" si="19"/>
        <v>407496</v>
      </c>
      <c r="V43" s="145">
        <f t="shared" si="19"/>
        <v>1</v>
      </c>
      <c r="W43" s="134">
        <f t="shared" si="1"/>
        <v>99.99975459942037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ht="101.25" customHeight="1">
      <c r="A44" s="283">
        <v>13</v>
      </c>
      <c r="B44" s="126" t="s">
        <v>12</v>
      </c>
      <c r="C44" s="258" t="s">
        <v>31</v>
      </c>
      <c r="D44" s="265" t="s">
        <v>130</v>
      </c>
      <c r="E44" s="151">
        <v>407497</v>
      </c>
      <c r="F44" s="151">
        <f>G44+T44</f>
        <v>407496</v>
      </c>
      <c r="G44" s="151">
        <v>407496</v>
      </c>
      <c r="H44" s="151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1">
        <f>H44+I44+J44</f>
        <v>0</v>
      </c>
      <c r="U44" s="143">
        <v>407496</v>
      </c>
      <c r="V44" s="151">
        <f>E44-F44</f>
        <v>1</v>
      </c>
      <c r="W44" s="134">
        <f t="shared" si="1"/>
        <v>99.99975459942037</v>
      </c>
      <c r="X44" s="40"/>
      <c r="Y44" s="40"/>
      <c r="Z44" s="40"/>
      <c r="AA44" s="40"/>
      <c r="AB44" s="40"/>
      <c r="AC44" s="40"/>
      <c r="AD44" s="40"/>
      <c r="AE44" s="16"/>
      <c r="AF44" s="16"/>
      <c r="AG44" s="16"/>
      <c r="AH44" s="16"/>
      <c r="AI44" s="16"/>
      <c r="AJ44" s="16"/>
    </row>
    <row r="45" spans="1:36" ht="83.25" customHeight="1">
      <c r="A45" s="271">
        <v>14</v>
      </c>
      <c r="B45" s="62" t="s">
        <v>37</v>
      </c>
      <c r="C45" s="257" t="s">
        <v>36</v>
      </c>
      <c r="D45" s="189"/>
      <c r="E45" s="141">
        <f>E46</f>
        <v>38246939.270000003</v>
      </c>
      <c r="F45" s="141">
        <f t="shared" ref="F45:V45" si="20">F46</f>
        <v>25436188.899999999</v>
      </c>
      <c r="G45" s="141">
        <f t="shared" si="20"/>
        <v>25436188.899999999</v>
      </c>
      <c r="H45" s="141">
        <f t="shared" si="20"/>
        <v>0</v>
      </c>
      <c r="I45" s="141">
        <f t="shared" si="20"/>
        <v>0</v>
      </c>
      <c r="J45" s="141">
        <f t="shared" si="20"/>
        <v>0</v>
      </c>
      <c r="K45" s="141">
        <f t="shared" si="20"/>
        <v>0</v>
      </c>
      <c r="L45" s="141">
        <f t="shared" si="20"/>
        <v>0</v>
      </c>
      <c r="M45" s="141">
        <f t="shared" si="20"/>
        <v>0</v>
      </c>
      <c r="N45" s="141">
        <f t="shared" si="20"/>
        <v>0</v>
      </c>
      <c r="O45" s="141">
        <f t="shared" si="20"/>
        <v>0</v>
      </c>
      <c r="P45" s="141">
        <f t="shared" si="20"/>
        <v>0</v>
      </c>
      <c r="Q45" s="141">
        <f t="shared" si="20"/>
        <v>0</v>
      </c>
      <c r="R45" s="141">
        <f t="shared" si="20"/>
        <v>0</v>
      </c>
      <c r="S45" s="141">
        <f t="shared" si="20"/>
        <v>0</v>
      </c>
      <c r="T45" s="141">
        <f t="shared" si="20"/>
        <v>0</v>
      </c>
      <c r="U45" s="141">
        <f t="shared" si="20"/>
        <v>25436188.899999999</v>
      </c>
      <c r="V45" s="141">
        <f t="shared" si="20"/>
        <v>12810750.370000005</v>
      </c>
      <c r="W45" s="134">
        <f t="shared" si="1"/>
        <v>66.505161943642236</v>
      </c>
      <c r="X45" s="40"/>
      <c r="Y45" s="40"/>
      <c r="Z45" s="40"/>
      <c r="AA45" s="40"/>
      <c r="AB45" s="40"/>
      <c r="AC45" s="40"/>
      <c r="AD45" s="40"/>
      <c r="AE45" s="16"/>
      <c r="AF45" s="16"/>
      <c r="AG45" s="16"/>
      <c r="AH45" s="16"/>
      <c r="AI45" s="16"/>
      <c r="AJ45" s="16"/>
    </row>
    <row r="46" spans="1:36" s="70" customFormat="1" ht="270.75" customHeight="1">
      <c r="A46" s="272">
        <v>15</v>
      </c>
      <c r="B46" s="42" t="s">
        <v>12</v>
      </c>
      <c r="C46" s="258" t="s">
        <v>31</v>
      </c>
      <c r="D46" s="296" t="s">
        <v>184</v>
      </c>
      <c r="E46" s="143">
        <f>36246939.27+1000000+1000000</f>
        <v>38246939.270000003</v>
      </c>
      <c r="F46" s="138">
        <f>G46+T46</f>
        <v>25436188.899999999</v>
      </c>
      <c r="G46" s="138">
        <v>25436188.899999999</v>
      </c>
      <c r="H46" s="143"/>
      <c r="I46" s="151"/>
      <c r="J46" s="143"/>
      <c r="K46" s="143"/>
      <c r="L46" s="143"/>
      <c r="M46" s="143"/>
      <c r="N46" s="143"/>
      <c r="O46" s="143"/>
      <c r="P46" s="143"/>
      <c r="Q46" s="143"/>
      <c r="R46" s="340"/>
      <c r="S46" s="143"/>
      <c r="T46" s="143">
        <f>H46+I46+J46+K46+L46+M46+N46+O46+P46+Q46+R46+S46</f>
        <v>0</v>
      </c>
      <c r="U46" s="138">
        <v>25436188.899999999</v>
      </c>
      <c r="V46" s="138">
        <f>E46-F46</f>
        <v>12810750.370000005</v>
      </c>
      <c r="W46" s="134">
        <f t="shared" si="1"/>
        <v>66.505161943642236</v>
      </c>
      <c r="X46" s="45"/>
      <c r="Y46" s="45"/>
      <c r="Z46" s="45"/>
      <c r="AA46" s="45"/>
      <c r="AB46" s="45"/>
      <c r="AC46" s="45"/>
      <c r="AD46" s="45"/>
      <c r="AE46" s="69"/>
      <c r="AF46" s="69"/>
      <c r="AG46" s="69"/>
      <c r="AH46" s="69"/>
      <c r="AI46" s="69"/>
      <c r="AJ46" s="69"/>
    </row>
    <row r="47" spans="1:36" s="70" customFormat="1" ht="56.25" customHeight="1">
      <c r="A47" s="273">
        <v>16</v>
      </c>
      <c r="B47" s="72" t="s">
        <v>29</v>
      </c>
      <c r="C47" s="257" t="s">
        <v>30</v>
      </c>
      <c r="D47" s="82"/>
      <c r="E47" s="145">
        <f>E48+E49+E50+E51</f>
        <v>204000</v>
      </c>
      <c r="F47" s="145">
        <f t="shared" ref="F47:V47" si="21">F48+F49+F50+F51</f>
        <v>190000.97</v>
      </c>
      <c r="G47" s="145">
        <f t="shared" si="21"/>
        <v>190000.97</v>
      </c>
      <c r="H47" s="145">
        <f t="shared" si="21"/>
        <v>0</v>
      </c>
      <c r="I47" s="145">
        <f t="shared" si="21"/>
        <v>0</v>
      </c>
      <c r="J47" s="145">
        <f t="shared" si="21"/>
        <v>0</v>
      </c>
      <c r="K47" s="145">
        <f t="shared" si="21"/>
        <v>0</v>
      </c>
      <c r="L47" s="145">
        <f t="shared" si="21"/>
        <v>0</v>
      </c>
      <c r="M47" s="145">
        <f t="shared" si="21"/>
        <v>0</v>
      </c>
      <c r="N47" s="145">
        <f t="shared" si="21"/>
        <v>0</v>
      </c>
      <c r="O47" s="145">
        <f t="shared" si="21"/>
        <v>0</v>
      </c>
      <c r="P47" s="145">
        <f t="shared" si="21"/>
        <v>0</v>
      </c>
      <c r="Q47" s="145">
        <f t="shared" si="21"/>
        <v>0</v>
      </c>
      <c r="R47" s="145">
        <f t="shared" si="21"/>
        <v>0</v>
      </c>
      <c r="S47" s="145">
        <f t="shared" si="21"/>
        <v>0</v>
      </c>
      <c r="T47" s="145">
        <f t="shared" si="21"/>
        <v>0</v>
      </c>
      <c r="U47" s="145">
        <f t="shared" si="21"/>
        <v>190000.97</v>
      </c>
      <c r="V47" s="145">
        <f t="shared" si="21"/>
        <v>13999.029999999999</v>
      </c>
      <c r="W47" s="134">
        <f t="shared" si="1"/>
        <v>93.137730392156868</v>
      </c>
      <c r="X47" s="45"/>
      <c r="Y47" s="45"/>
      <c r="Z47" s="45"/>
      <c r="AA47" s="45"/>
      <c r="AB47" s="45"/>
      <c r="AC47" s="45"/>
      <c r="AD47" s="45"/>
      <c r="AE47" s="69"/>
      <c r="AF47" s="69"/>
      <c r="AG47" s="69"/>
      <c r="AH47" s="69"/>
      <c r="AI47" s="69"/>
      <c r="AJ47" s="69"/>
    </row>
    <row r="48" spans="1:36" s="70" customFormat="1" ht="95.25" customHeight="1">
      <c r="A48" s="272">
        <v>17</v>
      </c>
      <c r="B48" s="42" t="s">
        <v>12</v>
      </c>
      <c r="C48" s="237" t="s">
        <v>31</v>
      </c>
      <c r="D48" s="259" t="s">
        <v>78</v>
      </c>
      <c r="E48" s="143">
        <f>94000+110000</f>
        <v>204000</v>
      </c>
      <c r="F48" s="138">
        <f>G48+T48</f>
        <v>190000.97</v>
      </c>
      <c r="G48" s="138">
        <v>190000.97</v>
      </c>
      <c r="H48" s="143"/>
      <c r="I48" s="151"/>
      <c r="J48" s="143"/>
      <c r="K48" s="143"/>
      <c r="L48" s="143"/>
      <c r="M48" s="143"/>
      <c r="N48" s="143"/>
      <c r="O48" s="143"/>
      <c r="P48" s="144"/>
      <c r="Q48" s="144"/>
      <c r="R48" s="144"/>
      <c r="S48" s="144"/>
      <c r="T48" s="143">
        <f>H48+I48+J48+K48+L48+M48+N48+O48+P48</f>
        <v>0</v>
      </c>
      <c r="U48" s="138">
        <v>190000.97</v>
      </c>
      <c r="V48" s="138">
        <f>E48-F48</f>
        <v>13999.029999999999</v>
      </c>
      <c r="W48" s="134">
        <f t="shared" si="1"/>
        <v>93.137730392156868</v>
      </c>
      <c r="X48" s="45"/>
      <c r="Y48" s="45"/>
      <c r="Z48" s="45"/>
      <c r="AA48" s="45"/>
      <c r="AB48" s="45"/>
      <c r="AC48" s="45"/>
      <c r="AD48" s="45"/>
      <c r="AE48" s="69"/>
      <c r="AF48" s="69"/>
      <c r="AG48" s="69"/>
      <c r="AH48" s="69"/>
      <c r="AI48" s="69"/>
      <c r="AJ48" s="69"/>
    </row>
    <row r="49" spans="1:36" s="70" customFormat="1" ht="60.75" hidden="1" customHeight="1">
      <c r="A49" s="272"/>
      <c r="B49" s="42" t="s">
        <v>12</v>
      </c>
      <c r="C49" s="98" t="s">
        <v>31</v>
      </c>
      <c r="D49" s="130"/>
      <c r="E49" s="143"/>
      <c r="F49" s="138">
        <f>G49+T49</f>
        <v>0</v>
      </c>
      <c r="G49" s="138"/>
      <c r="H49" s="143"/>
      <c r="I49" s="151"/>
      <c r="J49" s="143"/>
      <c r="K49" s="143"/>
      <c r="L49" s="143"/>
      <c r="M49" s="143"/>
      <c r="N49" s="143"/>
      <c r="O49" s="143"/>
      <c r="P49" s="144"/>
      <c r="Q49" s="144"/>
      <c r="R49" s="144"/>
      <c r="S49" s="144"/>
      <c r="T49" s="143">
        <f>H49+I49+J49+K49+L49+M49+N49+O49+P49</f>
        <v>0</v>
      </c>
      <c r="U49" s="162"/>
      <c r="V49" s="138">
        <f>E49-F49</f>
        <v>0</v>
      </c>
      <c r="W49" s="134" t="e">
        <f t="shared" si="1"/>
        <v>#DIV/0!</v>
      </c>
      <c r="X49" s="45"/>
      <c r="Y49" s="45"/>
      <c r="Z49" s="45"/>
      <c r="AA49" s="45"/>
      <c r="AB49" s="45"/>
      <c r="AC49" s="45"/>
      <c r="AD49" s="45"/>
      <c r="AE49" s="69"/>
      <c r="AF49" s="69"/>
      <c r="AG49" s="69"/>
      <c r="AH49" s="69"/>
      <c r="AI49" s="69"/>
      <c r="AJ49" s="69"/>
    </row>
    <row r="50" spans="1:36" s="70" customFormat="1" ht="62.25" hidden="1" customHeight="1">
      <c r="A50" s="272"/>
      <c r="B50" s="42"/>
      <c r="C50" s="98"/>
      <c r="D50" s="131"/>
      <c r="E50" s="143"/>
      <c r="F50" s="138">
        <f t="shared" ref="F50:F53" si="22">G50+T50</f>
        <v>0</v>
      </c>
      <c r="G50" s="138"/>
      <c r="H50" s="143"/>
      <c r="I50" s="151"/>
      <c r="J50" s="143"/>
      <c r="K50" s="143"/>
      <c r="L50" s="143"/>
      <c r="M50" s="143"/>
      <c r="N50" s="143"/>
      <c r="O50" s="143"/>
      <c r="P50" s="144"/>
      <c r="Q50" s="144"/>
      <c r="R50" s="144"/>
      <c r="S50" s="144"/>
      <c r="T50" s="143">
        <f t="shared" ref="T50:T51" si="23">H50+I50+J50+K50+L50+M50+N50+O50+P50</f>
        <v>0</v>
      </c>
      <c r="U50" s="162"/>
      <c r="V50" s="138">
        <f>E50-F50</f>
        <v>0</v>
      </c>
      <c r="W50" s="134" t="e">
        <f t="shared" si="1"/>
        <v>#DIV/0!</v>
      </c>
      <c r="X50" s="45"/>
      <c r="Y50" s="45"/>
      <c r="Z50" s="45"/>
      <c r="AA50" s="45"/>
      <c r="AB50" s="45"/>
      <c r="AC50" s="45"/>
      <c r="AD50" s="45"/>
      <c r="AE50" s="69"/>
      <c r="AF50" s="69"/>
      <c r="AG50" s="69"/>
      <c r="AH50" s="69"/>
      <c r="AI50" s="69"/>
      <c r="AJ50" s="69"/>
    </row>
    <row r="51" spans="1:36" s="70" customFormat="1" ht="16.5" hidden="1" customHeight="1">
      <c r="A51" s="272"/>
      <c r="B51" s="42" t="s">
        <v>12</v>
      </c>
      <c r="C51" s="98" t="s">
        <v>31</v>
      </c>
      <c r="D51" s="130"/>
      <c r="E51" s="143"/>
      <c r="F51" s="138">
        <f t="shared" si="22"/>
        <v>0</v>
      </c>
      <c r="G51" s="138"/>
      <c r="H51" s="143"/>
      <c r="I51" s="151"/>
      <c r="J51" s="143"/>
      <c r="K51" s="143"/>
      <c r="L51" s="143"/>
      <c r="M51" s="143"/>
      <c r="N51" s="143"/>
      <c r="O51" s="143"/>
      <c r="P51" s="144"/>
      <c r="Q51" s="144"/>
      <c r="R51" s="144"/>
      <c r="S51" s="144"/>
      <c r="T51" s="143">
        <f t="shared" si="23"/>
        <v>0</v>
      </c>
      <c r="U51" s="162"/>
      <c r="V51" s="138">
        <f>E51-F51</f>
        <v>0</v>
      </c>
      <c r="W51" s="134" t="e">
        <f t="shared" si="1"/>
        <v>#DIV/0!</v>
      </c>
      <c r="X51" s="45"/>
      <c r="Y51" s="45"/>
      <c r="Z51" s="45"/>
      <c r="AA51" s="45"/>
      <c r="AB51" s="45"/>
      <c r="AC51" s="45"/>
      <c r="AD51" s="45"/>
      <c r="AE51" s="69"/>
      <c r="AF51" s="69"/>
      <c r="AG51" s="69"/>
      <c r="AH51" s="69"/>
      <c r="AI51" s="69"/>
      <c r="AJ51" s="69"/>
    </row>
    <row r="52" spans="1:36" s="70" customFormat="1" ht="62.25" hidden="1" customHeight="1">
      <c r="A52" s="273"/>
      <c r="B52" s="123" t="s">
        <v>43</v>
      </c>
      <c r="C52" s="173"/>
      <c r="D52" s="160"/>
      <c r="E52" s="145">
        <f>E53+E54</f>
        <v>0</v>
      </c>
      <c r="F52" s="145">
        <f t="shared" ref="F52:V52" si="24">F53+F54</f>
        <v>0</v>
      </c>
      <c r="G52" s="145">
        <f t="shared" si="24"/>
        <v>0</v>
      </c>
      <c r="H52" s="145">
        <f t="shared" si="24"/>
        <v>0</v>
      </c>
      <c r="I52" s="145">
        <f t="shared" si="24"/>
        <v>0</v>
      </c>
      <c r="J52" s="145">
        <f t="shared" si="24"/>
        <v>0</v>
      </c>
      <c r="K52" s="145">
        <f t="shared" si="24"/>
        <v>0</v>
      </c>
      <c r="L52" s="145">
        <f t="shared" si="24"/>
        <v>0</v>
      </c>
      <c r="M52" s="145">
        <f t="shared" si="24"/>
        <v>0</v>
      </c>
      <c r="N52" s="145">
        <f t="shared" si="24"/>
        <v>0</v>
      </c>
      <c r="O52" s="145">
        <f t="shared" si="24"/>
        <v>0</v>
      </c>
      <c r="P52" s="145">
        <f t="shared" si="24"/>
        <v>0</v>
      </c>
      <c r="Q52" s="145">
        <f t="shared" si="24"/>
        <v>0</v>
      </c>
      <c r="R52" s="145">
        <f t="shared" si="24"/>
        <v>0</v>
      </c>
      <c r="S52" s="145">
        <f t="shared" si="24"/>
        <v>0</v>
      </c>
      <c r="T52" s="145">
        <f t="shared" si="24"/>
        <v>0</v>
      </c>
      <c r="U52" s="145">
        <f t="shared" si="24"/>
        <v>0</v>
      </c>
      <c r="V52" s="145">
        <f t="shared" si="24"/>
        <v>0</v>
      </c>
      <c r="W52" s="134" t="e">
        <f t="shared" si="1"/>
        <v>#DIV/0!</v>
      </c>
      <c r="X52" s="45"/>
      <c r="Y52" s="45"/>
      <c r="Z52" s="45"/>
      <c r="AA52" s="45"/>
      <c r="AB52" s="45"/>
      <c r="AC52" s="45"/>
      <c r="AD52" s="45"/>
      <c r="AE52" s="69"/>
      <c r="AF52" s="69"/>
      <c r="AG52" s="69"/>
      <c r="AH52" s="69"/>
      <c r="AI52" s="69"/>
      <c r="AJ52" s="69"/>
    </row>
    <row r="53" spans="1:36" s="70" customFormat="1" ht="90" hidden="1" customHeight="1">
      <c r="A53" s="272"/>
      <c r="B53" s="42" t="s">
        <v>12</v>
      </c>
      <c r="C53" s="98" t="s">
        <v>31</v>
      </c>
      <c r="D53" s="202"/>
      <c r="E53" s="143"/>
      <c r="F53" s="138">
        <f t="shared" si="22"/>
        <v>0</v>
      </c>
      <c r="G53" s="138"/>
      <c r="H53" s="143"/>
      <c r="I53" s="151"/>
      <c r="J53" s="143"/>
      <c r="K53" s="143"/>
      <c r="L53" s="143"/>
      <c r="M53" s="143"/>
      <c r="N53" s="143"/>
      <c r="O53" s="143"/>
      <c r="P53" s="144"/>
      <c r="Q53" s="144"/>
      <c r="R53" s="144"/>
      <c r="S53" s="144"/>
      <c r="T53" s="143">
        <f>H53+I53+J53</f>
        <v>0</v>
      </c>
      <c r="U53" s="133"/>
      <c r="V53" s="138">
        <f>E53-F53</f>
        <v>0</v>
      </c>
      <c r="W53" s="134" t="e">
        <f t="shared" si="1"/>
        <v>#DIV/0!</v>
      </c>
      <c r="X53" s="45"/>
      <c r="Y53" s="45"/>
      <c r="Z53" s="45"/>
      <c r="AA53" s="45"/>
      <c r="AB53" s="45"/>
      <c r="AC53" s="45"/>
      <c r="AD53" s="45"/>
      <c r="AE53" s="69"/>
      <c r="AF53" s="69"/>
      <c r="AG53" s="69"/>
      <c r="AH53" s="69"/>
      <c r="AI53" s="69"/>
      <c r="AJ53" s="69"/>
    </row>
    <row r="54" spans="1:36" s="70" customFormat="1" ht="86.25" hidden="1" customHeight="1">
      <c r="A54" s="272"/>
      <c r="B54" s="42"/>
      <c r="C54" s="167" t="s">
        <v>31</v>
      </c>
      <c r="D54" s="122"/>
      <c r="E54" s="143"/>
      <c r="F54" s="138">
        <f>G54+T54</f>
        <v>0</v>
      </c>
      <c r="G54" s="138"/>
      <c r="H54" s="143"/>
      <c r="I54" s="151"/>
      <c r="J54" s="143"/>
      <c r="K54" s="143"/>
      <c r="L54" s="143"/>
      <c r="M54" s="143"/>
      <c r="N54" s="143"/>
      <c r="O54" s="143"/>
      <c r="P54" s="144"/>
      <c r="Q54" s="144"/>
      <c r="R54" s="144"/>
      <c r="S54" s="144"/>
      <c r="T54" s="143">
        <f>H54+I54+J54</f>
        <v>0</v>
      </c>
      <c r="U54" s="162">
        <v>0</v>
      </c>
      <c r="V54" s="138">
        <f>E54-F54</f>
        <v>0</v>
      </c>
      <c r="W54" s="134" t="e">
        <f t="shared" si="1"/>
        <v>#DIV/0!</v>
      </c>
      <c r="X54" s="45"/>
      <c r="Y54" s="45"/>
      <c r="Z54" s="45"/>
      <c r="AA54" s="45"/>
      <c r="AB54" s="45"/>
      <c r="AC54" s="45"/>
      <c r="AD54" s="45"/>
      <c r="AE54" s="69"/>
      <c r="AF54" s="69"/>
      <c r="AG54" s="69"/>
      <c r="AH54" s="69"/>
      <c r="AI54" s="69"/>
      <c r="AJ54" s="69"/>
    </row>
    <row r="55" spans="1:36" s="70" customFormat="1" ht="97.5" hidden="1" customHeight="1">
      <c r="A55" s="273"/>
      <c r="B55" s="123" t="s">
        <v>43</v>
      </c>
      <c r="C55" s="102" t="s">
        <v>44</v>
      </c>
      <c r="D55" s="172"/>
      <c r="E55" s="145">
        <f>E56</f>
        <v>0</v>
      </c>
      <c r="F55" s="145">
        <f t="shared" ref="F55:V55" si="25">F56</f>
        <v>0</v>
      </c>
      <c r="G55" s="145">
        <f t="shared" si="25"/>
        <v>0</v>
      </c>
      <c r="H55" s="145">
        <f t="shared" si="25"/>
        <v>0</v>
      </c>
      <c r="I55" s="145">
        <f t="shared" si="25"/>
        <v>0</v>
      </c>
      <c r="J55" s="145">
        <f t="shared" si="25"/>
        <v>0</v>
      </c>
      <c r="K55" s="145">
        <f t="shared" si="25"/>
        <v>0</v>
      </c>
      <c r="L55" s="145">
        <f t="shared" si="25"/>
        <v>0</v>
      </c>
      <c r="M55" s="145">
        <f t="shared" si="25"/>
        <v>0</v>
      </c>
      <c r="N55" s="145">
        <f t="shared" si="25"/>
        <v>0</v>
      </c>
      <c r="O55" s="145">
        <f t="shared" si="25"/>
        <v>0</v>
      </c>
      <c r="P55" s="145">
        <f t="shared" si="25"/>
        <v>0</v>
      </c>
      <c r="Q55" s="145">
        <f t="shared" si="25"/>
        <v>0</v>
      </c>
      <c r="R55" s="145">
        <f t="shared" si="25"/>
        <v>0</v>
      </c>
      <c r="S55" s="145">
        <f t="shared" si="25"/>
        <v>0</v>
      </c>
      <c r="T55" s="145">
        <f t="shared" si="25"/>
        <v>0</v>
      </c>
      <c r="U55" s="145">
        <f t="shared" si="25"/>
        <v>0</v>
      </c>
      <c r="V55" s="145">
        <f t="shared" si="25"/>
        <v>0</v>
      </c>
      <c r="W55" s="134" t="e">
        <f t="shared" si="1"/>
        <v>#DIV/0!</v>
      </c>
      <c r="X55" s="45"/>
      <c r="Y55" s="45"/>
      <c r="Z55" s="45"/>
      <c r="AA55" s="45"/>
      <c r="AB55" s="45"/>
      <c r="AC55" s="45"/>
      <c r="AD55" s="45"/>
      <c r="AE55" s="69"/>
      <c r="AF55" s="69"/>
      <c r="AG55" s="69"/>
      <c r="AH55" s="69"/>
      <c r="AI55" s="69"/>
      <c r="AJ55" s="69"/>
    </row>
    <row r="56" spans="1:36" s="70" customFormat="1" ht="106.5" hidden="1" customHeight="1">
      <c r="A56" s="272"/>
      <c r="B56" s="42"/>
      <c r="C56" s="98"/>
      <c r="D56" s="171"/>
      <c r="E56" s="143"/>
      <c r="F56" s="138">
        <f>G56+T56</f>
        <v>0</v>
      </c>
      <c r="G56" s="138"/>
      <c r="H56" s="143"/>
      <c r="I56" s="151"/>
      <c r="J56" s="143"/>
      <c r="K56" s="143"/>
      <c r="L56" s="143"/>
      <c r="M56" s="143"/>
      <c r="N56" s="143"/>
      <c r="O56" s="143"/>
      <c r="P56" s="144"/>
      <c r="Q56" s="144"/>
      <c r="R56" s="144"/>
      <c r="S56" s="144"/>
      <c r="T56" s="143">
        <f>I56+J56+K56+L56+M56+H56</f>
        <v>0</v>
      </c>
      <c r="U56" s="133">
        <v>0</v>
      </c>
      <c r="V56" s="138">
        <f>E56-F56</f>
        <v>0</v>
      </c>
      <c r="W56" s="134" t="e">
        <f t="shared" si="1"/>
        <v>#DIV/0!</v>
      </c>
      <c r="X56" s="45"/>
      <c r="Y56" s="45"/>
      <c r="Z56" s="45"/>
      <c r="AA56" s="45"/>
      <c r="AB56" s="45"/>
      <c r="AC56" s="45"/>
      <c r="AD56" s="45"/>
      <c r="AE56" s="69"/>
      <c r="AF56" s="69"/>
      <c r="AG56" s="69"/>
      <c r="AH56" s="69"/>
      <c r="AI56" s="69"/>
      <c r="AJ56" s="69"/>
    </row>
    <row r="57" spans="1:36" s="70" customFormat="1" ht="86.25" hidden="1" customHeight="1">
      <c r="A57" s="273"/>
      <c r="B57" s="123" t="s">
        <v>38</v>
      </c>
      <c r="C57" s="102" t="s">
        <v>39</v>
      </c>
      <c r="D57" s="159"/>
      <c r="E57" s="145">
        <f>E58</f>
        <v>0</v>
      </c>
      <c r="F57" s="145">
        <f t="shared" ref="F57:V57" si="26">F58</f>
        <v>0</v>
      </c>
      <c r="G57" s="145">
        <f t="shared" si="26"/>
        <v>0</v>
      </c>
      <c r="H57" s="145">
        <f t="shared" si="26"/>
        <v>0</v>
      </c>
      <c r="I57" s="145">
        <f t="shared" si="26"/>
        <v>0</v>
      </c>
      <c r="J57" s="145">
        <f t="shared" si="26"/>
        <v>0</v>
      </c>
      <c r="K57" s="145">
        <f t="shared" si="26"/>
        <v>0</v>
      </c>
      <c r="L57" s="145">
        <f t="shared" si="26"/>
        <v>0</v>
      </c>
      <c r="M57" s="145">
        <f t="shared" si="26"/>
        <v>0</v>
      </c>
      <c r="N57" s="145">
        <f t="shared" si="26"/>
        <v>0</v>
      </c>
      <c r="O57" s="145">
        <f t="shared" si="26"/>
        <v>0</v>
      </c>
      <c r="P57" s="145">
        <f t="shared" si="26"/>
        <v>0</v>
      </c>
      <c r="Q57" s="145">
        <f t="shared" si="26"/>
        <v>0</v>
      </c>
      <c r="R57" s="145">
        <f t="shared" si="26"/>
        <v>0</v>
      </c>
      <c r="S57" s="145">
        <f t="shared" si="26"/>
        <v>0</v>
      </c>
      <c r="T57" s="145">
        <f t="shared" si="26"/>
        <v>0</v>
      </c>
      <c r="U57" s="145">
        <f t="shared" si="26"/>
        <v>0</v>
      </c>
      <c r="V57" s="145">
        <f t="shared" si="26"/>
        <v>0</v>
      </c>
      <c r="W57" s="134" t="e">
        <f t="shared" si="1"/>
        <v>#DIV/0!</v>
      </c>
      <c r="X57" s="45"/>
      <c r="Y57" s="45"/>
      <c r="Z57" s="45"/>
      <c r="AA57" s="45"/>
      <c r="AB57" s="45"/>
      <c r="AC57" s="45"/>
      <c r="AD57" s="45"/>
      <c r="AE57" s="69"/>
      <c r="AF57" s="69"/>
      <c r="AG57" s="69"/>
      <c r="AH57" s="69"/>
      <c r="AI57" s="69"/>
      <c r="AJ57" s="69"/>
    </row>
    <row r="58" spans="1:36" s="70" customFormat="1" ht="86.25" hidden="1" customHeight="1">
      <c r="A58" s="272"/>
      <c r="B58" s="42" t="s">
        <v>12</v>
      </c>
      <c r="C58" s="98" t="s">
        <v>32</v>
      </c>
      <c r="D58" s="130"/>
      <c r="E58" s="143"/>
      <c r="F58" s="138">
        <f>G58+T58</f>
        <v>0</v>
      </c>
      <c r="G58" s="138"/>
      <c r="H58" s="143"/>
      <c r="I58" s="151"/>
      <c r="J58" s="143"/>
      <c r="K58" s="143"/>
      <c r="L58" s="143"/>
      <c r="M58" s="143"/>
      <c r="N58" s="143"/>
      <c r="O58" s="143"/>
      <c r="P58" s="144"/>
      <c r="Q58" s="144"/>
      <c r="R58" s="144"/>
      <c r="S58" s="144"/>
      <c r="T58" s="143">
        <f>H58+I58+J58+K58+L58</f>
        <v>0</v>
      </c>
      <c r="U58" s="162"/>
      <c r="V58" s="138">
        <f>E58-F58</f>
        <v>0</v>
      </c>
      <c r="W58" s="134" t="e">
        <f t="shared" si="1"/>
        <v>#DIV/0!</v>
      </c>
      <c r="X58" s="45"/>
      <c r="Y58" s="45"/>
      <c r="Z58" s="45"/>
      <c r="AA58" s="45"/>
      <c r="AB58" s="45"/>
      <c r="AC58" s="45"/>
      <c r="AD58" s="45"/>
      <c r="AE58" s="69"/>
      <c r="AF58" s="69"/>
      <c r="AG58" s="69"/>
      <c r="AH58" s="69"/>
      <c r="AI58" s="69"/>
      <c r="AJ58" s="69"/>
    </row>
    <row r="59" spans="1:36" ht="59.25" customHeight="1">
      <c r="A59" s="271">
        <v>18</v>
      </c>
      <c r="B59" s="123" t="s">
        <v>79</v>
      </c>
      <c r="C59" s="257" t="s">
        <v>80</v>
      </c>
      <c r="D59" s="260"/>
      <c r="E59" s="141">
        <f>E60</f>
        <v>500000</v>
      </c>
      <c r="F59" s="141">
        <f t="shared" ref="F59:V59" si="27">F60</f>
        <v>500000</v>
      </c>
      <c r="G59" s="141">
        <f t="shared" si="27"/>
        <v>500000</v>
      </c>
      <c r="H59" s="141">
        <f t="shared" si="27"/>
        <v>0</v>
      </c>
      <c r="I59" s="141">
        <f t="shared" si="27"/>
        <v>0</v>
      </c>
      <c r="J59" s="141">
        <f t="shared" si="27"/>
        <v>0</v>
      </c>
      <c r="K59" s="141">
        <f t="shared" si="27"/>
        <v>0</v>
      </c>
      <c r="L59" s="141">
        <f t="shared" si="27"/>
        <v>0</v>
      </c>
      <c r="M59" s="141">
        <f t="shared" si="27"/>
        <v>0</v>
      </c>
      <c r="N59" s="141">
        <f t="shared" si="27"/>
        <v>0</v>
      </c>
      <c r="O59" s="141">
        <f t="shared" si="27"/>
        <v>0</v>
      </c>
      <c r="P59" s="141">
        <f t="shared" si="27"/>
        <v>0</v>
      </c>
      <c r="Q59" s="141">
        <f t="shared" si="27"/>
        <v>0</v>
      </c>
      <c r="R59" s="141">
        <f t="shared" si="27"/>
        <v>0</v>
      </c>
      <c r="S59" s="141">
        <f t="shared" si="27"/>
        <v>0</v>
      </c>
      <c r="T59" s="141">
        <f t="shared" si="27"/>
        <v>0</v>
      </c>
      <c r="U59" s="141">
        <f t="shared" si="27"/>
        <v>500000</v>
      </c>
      <c r="V59" s="141">
        <f t="shared" si="27"/>
        <v>0</v>
      </c>
      <c r="W59" s="134">
        <f t="shared" si="1"/>
        <v>100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88.5" customHeight="1">
      <c r="A60" s="269">
        <v>19</v>
      </c>
      <c r="B60" s="20">
        <v>3210</v>
      </c>
      <c r="C60" s="237" t="s">
        <v>31</v>
      </c>
      <c r="D60" s="228" t="s">
        <v>81</v>
      </c>
      <c r="E60" s="146">
        <v>500000</v>
      </c>
      <c r="F60" s="135">
        <f t="shared" ref="F60:F65" si="28">G60+T60</f>
        <v>500000</v>
      </c>
      <c r="G60" s="135">
        <v>500000</v>
      </c>
      <c r="H60" s="295"/>
      <c r="I60" s="243"/>
      <c r="J60" s="243"/>
      <c r="K60" s="243"/>
      <c r="L60" s="244"/>
      <c r="M60" s="244"/>
      <c r="N60" s="245"/>
      <c r="O60" s="245"/>
      <c r="P60" s="245"/>
      <c r="Q60" s="245"/>
      <c r="R60" s="245"/>
      <c r="S60" s="245"/>
      <c r="T60" s="138">
        <f>H60+I60+J60+K60+L60+M60+N60+O60+P60+Q60+R60+S60</f>
        <v>0</v>
      </c>
      <c r="U60" s="304">
        <v>500000</v>
      </c>
      <c r="V60" s="240">
        <f t="shared" ref="V60:V66" si="29">E60-F60</f>
        <v>0</v>
      </c>
      <c r="W60" s="134">
        <f t="shared" si="1"/>
        <v>100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50.25" customHeight="1">
      <c r="A61" s="273"/>
      <c r="B61" s="123" t="s">
        <v>165</v>
      </c>
      <c r="C61" s="300" t="s">
        <v>166</v>
      </c>
      <c r="D61" s="334"/>
      <c r="E61" s="145">
        <f>E62</f>
        <v>2500000</v>
      </c>
      <c r="F61" s="145">
        <f t="shared" ref="F61:V61" si="30">F62</f>
        <v>2499000</v>
      </c>
      <c r="G61" s="145">
        <f t="shared" si="30"/>
        <v>2499000</v>
      </c>
      <c r="H61" s="145">
        <f t="shared" si="30"/>
        <v>0</v>
      </c>
      <c r="I61" s="145">
        <f t="shared" si="30"/>
        <v>0</v>
      </c>
      <c r="J61" s="145">
        <f t="shared" si="30"/>
        <v>0</v>
      </c>
      <c r="K61" s="145">
        <f t="shared" si="30"/>
        <v>0</v>
      </c>
      <c r="L61" s="145">
        <f t="shared" si="30"/>
        <v>0</v>
      </c>
      <c r="M61" s="145">
        <f t="shared" si="30"/>
        <v>0</v>
      </c>
      <c r="N61" s="145">
        <f t="shared" si="30"/>
        <v>0</v>
      </c>
      <c r="O61" s="145">
        <f t="shared" si="30"/>
        <v>0</v>
      </c>
      <c r="P61" s="145">
        <f t="shared" si="30"/>
        <v>0</v>
      </c>
      <c r="Q61" s="145">
        <f t="shared" si="30"/>
        <v>0</v>
      </c>
      <c r="R61" s="145">
        <f t="shared" si="30"/>
        <v>0</v>
      </c>
      <c r="S61" s="145">
        <f t="shared" si="30"/>
        <v>0</v>
      </c>
      <c r="T61" s="145">
        <f t="shared" si="30"/>
        <v>0</v>
      </c>
      <c r="U61" s="145">
        <f t="shared" si="30"/>
        <v>2499000</v>
      </c>
      <c r="V61" s="145">
        <f t="shared" si="30"/>
        <v>1000</v>
      </c>
      <c r="W61" s="134">
        <f t="shared" si="1"/>
        <v>99.96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168.75" customHeight="1">
      <c r="A62" s="269">
        <v>20</v>
      </c>
      <c r="B62" s="20">
        <v>3210</v>
      </c>
      <c r="C62" s="335" t="s">
        <v>31</v>
      </c>
      <c r="D62" s="336" t="s">
        <v>167</v>
      </c>
      <c r="E62" s="146">
        <v>2500000</v>
      </c>
      <c r="F62" s="135">
        <f>G62+T62</f>
        <v>2499000</v>
      </c>
      <c r="G62" s="135">
        <v>2499000</v>
      </c>
      <c r="H62" s="138"/>
      <c r="I62" s="243"/>
      <c r="J62" s="243"/>
      <c r="K62" s="243"/>
      <c r="L62" s="244"/>
      <c r="M62" s="244"/>
      <c r="N62" s="244"/>
      <c r="O62" s="244"/>
      <c r="P62" s="244"/>
      <c r="Q62" s="244"/>
      <c r="R62" s="244"/>
      <c r="S62" s="244"/>
      <c r="T62" s="138">
        <f>H62+I62+J62+K62+L62+M62+N62+O62+P62+Q62+R62+S62</f>
        <v>0</v>
      </c>
      <c r="U62" s="138">
        <v>2499000</v>
      </c>
      <c r="V62" s="134">
        <f t="shared" si="29"/>
        <v>1000</v>
      </c>
      <c r="W62" s="134">
        <f t="shared" si="1"/>
        <v>99.96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39.75" hidden="1" customHeight="1">
      <c r="A63" s="269"/>
      <c r="C63" s="16"/>
      <c r="D63" s="88"/>
      <c r="E63" s="143"/>
      <c r="F63" s="147">
        <f t="shared" si="28"/>
        <v>0</v>
      </c>
      <c r="G63" s="147"/>
      <c r="H63" s="246"/>
      <c r="I63" s="246"/>
      <c r="J63" s="246"/>
      <c r="K63" s="246"/>
      <c r="L63" s="244"/>
      <c r="M63" s="244"/>
      <c r="N63" s="244"/>
      <c r="O63" s="244"/>
      <c r="P63" s="244"/>
      <c r="Q63" s="244"/>
      <c r="R63" s="244"/>
      <c r="S63" s="244"/>
      <c r="T63" s="138">
        <f>H63+I63+J63+K63+L63+M63+N63</f>
        <v>0</v>
      </c>
      <c r="U63" s="138"/>
      <c r="V63" s="148">
        <f t="shared" si="29"/>
        <v>0</v>
      </c>
      <c r="W63" s="134" t="e">
        <f t="shared" si="1"/>
        <v>#DIV/0!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158.25" customHeight="1">
      <c r="A64" s="273">
        <v>21</v>
      </c>
      <c r="B64" s="326" t="s">
        <v>161</v>
      </c>
      <c r="C64" s="332" t="s">
        <v>162</v>
      </c>
      <c r="D64" s="82"/>
      <c r="E64" s="145">
        <f>E65</f>
        <v>6267450</v>
      </c>
      <c r="F64" s="145">
        <f t="shared" ref="F64:V64" si="31">F65</f>
        <v>3914400</v>
      </c>
      <c r="G64" s="145">
        <f t="shared" si="31"/>
        <v>3914400</v>
      </c>
      <c r="H64" s="145">
        <f t="shared" si="31"/>
        <v>0</v>
      </c>
      <c r="I64" s="145">
        <f t="shared" si="31"/>
        <v>0</v>
      </c>
      <c r="J64" s="145">
        <f t="shared" si="31"/>
        <v>0</v>
      </c>
      <c r="K64" s="145">
        <f t="shared" si="31"/>
        <v>0</v>
      </c>
      <c r="L64" s="145">
        <f t="shared" si="31"/>
        <v>0</v>
      </c>
      <c r="M64" s="145">
        <f t="shared" si="31"/>
        <v>0</v>
      </c>
      <c r="N64" s="145">
        <f t="shared" si="31"/>
        <v>0</v>
      </c>
      <c r="O64" s="145">
        <f t="shared" si="31"/>
        <v>0</v>
      </c>
      <c r="P64" s="145">
        <f t="shared" si="31"/>
        <v>0</v>
      </c>
      <c r="Q64" s="145">
        <f t="shared" si="31"/>
        <v>0</v>
      </c>
      <c r="R64" s="145">
        <f t="shared" si="31"/>
        <v>0</v>
      </c>
      <c r="S64" s="145">
        <f t="shared" si="31"/>
        <v>0</v>
      </c>
      <c r="T64" s="145">
        <f t="shared" si="31"/>
        <v>0</v>
      </c>
      <c r="U64" s="145">
        <f t="shared" si="31"/>
        <v>3914400</v>
      </c>
      <c r="V64" s="145">
        <f t="shared" si="31"/>
        <v>2353050</v>
      </c>
      <c r="W64" s="134">
        <f t="shared" si="1"/>
        <v>62.456022784385993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134.25" customHeight="1">
      <c r="A65" s="269">
        <v>22</v>
      </c>
      <c r="B65" s="20">
        <v>3121</v>
      </c>
      <c r="C65" s="333" t="s">
        <v>163</v>
      </c>
      <c r="D65" s="188" t="s">
        <v>164</v>
      </c>
      <c r="E65" s="143">
        <v>6267450</v>
      </c>
      <c r="F65" s="135">
        <f t="shared" si="28"/>
        <v>3914400</v>
      </c>
      <c r="G65" s="135">
        <v>3914400</v>
      </c>
      <c r="H65" s="133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>
        <f>H65+I65+J65+K65+L65+M65+N65+O65+P65+Q65+R65+S65</f>
        <v>0</v>
      </c>
      <c r="U65" s="133">
        <v>3914400</v>
      </c>
      <c r="V65" s="134">
        <f t="shared" si="29"/>
        <v>2353050</v>
      </c>
      <c r="W65" s="134">
        <f t="shared" si="1"/>
        <v>62.456022784385993</v>
      </c>
      <c r="X65" s="40" t="s">
        <v>182</v>
      </c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97.5" hidden="1" customHeight="1">
      <c r="A66" s="269"/>
      <c r="B66" s="66"/>
      <c r="C66" s="174"/>
      <c r="D66" s="171"/>
      <c r="E66" s="143"/>
      <c r="F66" s="135">
        <f>G66+T66</f>
        <v>0</v>
      </c>
      <c r="G66" s="147"/>
      <c r="H66" s="243"/>
      <c r="I66" s="243"/>
      <c r="J66" s="243"/>
      <c r="K66" s="243"/>
      <c r="L66" s="244"/>
      <c r="M66" s="241"/>
      <c r="N66" s="244"/>
      <c r="O66" s="244"/>
      <c r="P66" s="244"/>
      <c r="Q66" s="244"/>
      <c r="R66" s="244"/>
      <c r="S66" s="244"/>
      <c r="T66" s="138">
        <f>H66+I66+J66+K66</f>
        <v>0</v>
      </c>
      <c r="U66" s="138"/>
      <c r="V66" s="134">
        <f t="shared" si="29"/>
        <v>0</v>
      </c>
      <c r="W66" s="134" t="e">
        <f t="shared" si="1"/>
        <v>#DIV/0!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51" customHeight="1">
      <c r="A67" s="273">
        <v>23</v>
      </c>
      <c r="B67" s="123" t="s">
        <v>45</v>
      </c>
      <c r="C67" s="203" t="s">
        <v>46</v>
      </c>
      <c r="D67" s="176"/>
      <c r="E67" s="145">
        <f>E68+E69+E70</f>
        <v>100000</v>
      </c>
      <c r="F67" s="145">
        <f t="shared" ref="F67:V67" si="32">F68+F69+F70</f>
        <v>0</v>
      </c>
      <c r="G67" s="145">
        <f t="shared" si="32"/>
        <v>0</v>
      </c>
      <c r="H67" s="145">
        <f t="shared" si="32"/>
        <v>0</v>
      </c>
      <c r="I67" s="145">
        <f t="shared" si="32"/>
        <v>0</v>
      </c>
      <c r="J67" s="145">
        <f t="shared" si="32"/>
        <v>0</v>
      </c>
      <c r="K67" s="145">
        <f t="shared" si="32"/>
        <v>0</v>
      </c>
      <c r="L67" s="145">
        <f t="shared" si="32"/>
        <v>0</v>
      </c>
      <c r="M67" s="145">
        <f t="shared" si="32"/>
        <v>0</v>
      </c>
      <c r="N67" s="145">
        <f t="shared" si="32"/>
        <v>0</v>
      </c>
      <c r="O67" s="145">
        <f t="shared" si="32"/>
        <v>0</v>
      </c>
      <c r="P67" s="145">
        <f t="shared" si="32"/>
        <v>0</v>
      </c>
      <c r="Q67" s="145">
        <f t="shared" si="32"/>
        <v>0</v>
      </c>
      <c r="R67" s="145">
        <f t="shared" si="32"/>
        <v>0</v>
      </c>
      <c r="S67" s="145">
        <f t="shared" si="32"/>
        <v>0</v>
      </c>
      <c r="T67" s="145">
        <f t="shared" si="32"/>
        <v>0</v>
      </c>
      <c r="U67" s="145">
        <f t="shared" si="32"/>
        <v>0</v>
      </c>
      <c r="V67" s="145">
        <f t="shared" si="32"/>
        <v>100000</v>
      </c>
      <c r="W67" s="134">
        <f t="shared" si="1"/>
        <v>0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55.5" hidden="1" customHeight="1">
      <c r="A68" s="269">
        <v>21</v>
      </c>
      <c r="B68" s="66">
        <v>3110</v>
      </c>
      <c r="C68" s="237" t="s">
        <v>32</v>
      </c>
      <c r="D68" s="179" t="s">
        <v>93</v>
      </c>
      <c r="E68" s="143"/>
      <c r="F68" s="135">
        <f>G68+T68</f>
        <v>0</v>
      </c>
      <c r="G68" s="135"/>
      <c r="H68" s="150"/>
      <c r="I68" s="150"/>
      <c r="J68" s="150"/>
      <c r="K68" s="150"/>
      <c r="L68" s="138"/>
      <c r="M68" s="138"/>
      <c r="N68" s="138"/>
      <c r="O68" s="138"/>
      <c r="P68" s="138"/>
      <c r="Q68" s="138"/>
      <c r="R68" s="138"/>
      <c r="S68" s="138"/>
      <c r="T68" s="138">
        <f>H68+I68+J68+K68+L68+M68+N68</f>
        <v>0</v>
      </c>
      <c r="U68" s="133">
        <v>0</v>
      </c>
      <c r="V68" s="134">
        <f>E68-F68</f>
        <v>0</v>
      </c>
      <c r="W68" s="134" t="e">
        <f t="shared" si="1"/>
        <v>#DIV/0!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84.75" hidden="1" customHeight="1">
      <c r="A69" s="269"/>
      <c r="B69" s="66"/>
      <c r="C69" s="204"/>
      <c r="D69" s="179" t="s">
        <v>93</v>
      </c>
      <c r="E69" s="143"/>
      <c r="F69" s="135">
        <f t="shared" ref="F69:F70" si="33">G69+T69</f>
        <v>0</v>
      </c>
      <c r="G69" s="135"/>
      <c r="H69" s="150"/>
      <c r="I69" s="150"/>
      <c r="J69" s="150"/>
      <c r="K69" s="150"/>
      <c r="L69" s="138"/>
      <c r="M69" s="138"/>
      <c r="N69" s="138"/>
      <c r="O69" s="138"/>
      <c r="P69" s="138"/>
      <c r="Q69" s="138"/>
      <c r="R69" s="138"/>
      <c r="S69" s="138"/>
      <c r="T69" s="138">
        <f t="shared" ref="T69:T70" si="34">H69+I69+J69+K69+L69+M69+N69</f>
        <v>0</v>
      </c>
      <c r="U69" s="133"/>
      <c r="V69" s="134">
        <f t="shared" ref="V69:V70" si="35">E69-F69</f>
        <v>0</v>
      </c>
      <c r="W69" s="134" t="e">
        <f t="shared" si="1"/>
        <v>#DIV/0!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69" customHeight="1">
      <c r="A70" s="269">
        <v>24</v>
      </c>
      <c r="B70" s="66">
        <v>3132</v>
      </c>
      <c r="C70" s="258" t="s">
        <v>0</v>
      </c>
      <c r="D70" s="179" t="s">
        <v>93</v>
      </c>
      <c r="E70" s="143">
        <f>152800-52800</f>
        <v>100000</v>
      </c>
      <c r="F70" s="135">
        <f t="shared" si="33"/>
        <v>0</v>
      </c>
      <c r="G70" s="135"/>
      <c r="H70" s="150"/>
      <c r="I70" s="150"/>
      <c r="J70" s="150"/>
      <c r="K70" s="150"/>
      <c r="L70" s="138"/>
      <c r="M70" s="138"/>
      <c r="N70" s="138"/>
      <c r="O70" s="138"/>
      <c r="P70" s="138"/>
      <c r="Q70" s="138"/>
      <c r="R70" s="138"/>
      <c r="S70" s="138"/>
      <c r="T70" s="138">
        <f t="shared" si="34"/>
        <v>0</v>
      </c>
      <c r="U70" s="133">
        <v>0</v>
      </c>
      <c r="V70" s="134">
        <f t="shared" si="35"/>
        <v>100000</v>
      </c>
      <c r="W70" s="134">
        <f t="shared" si="1"/>
        <v>0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52.5" customHeight="1">
      <c r="A71" s="273">
        <v>25</v>
      </c>
      <c r="B71" s="123" t="s">
        <v>94</v>
      </c>
      <c r="C71" s="257" t="s">
        <v>25</v>
      </c>
      <c r="D71" s="260"/>
      <c r="E71" s="145">
        <f>E72</f>
        <v>406000</v>
      </c>
      <c r="F71" s="145">
        <f t="shared" ref="F71:V71" si="36">F72</f>
        <v>406000</v>
      </c>
      <c r="G71" s="145">
        <f t="shared" si="36"/>
        <v>406000</v>
      </c>
      <c r="H71" s="145">
        <f t="shared" si="36"/>
        <v>0</v>
      </c>
      <c r="I71" s="145">
        <f t="shared" si="36"/>
        <v>0</v>
      </c>
      <c r="J71" s="145">
        <f t="shared" si="36"/>
        <v>0</v>
      </c>
      <c r="K71" s="145">
        <f t="shared" si="36"/>
        <v>0</v>
      </c>
      <c r="L71" s="145">
        <f t="shared" si="36"/>
        <v>0</v>
      </c>
      <c r="M71" s="145">
        <f t="shared" si="36"/>
        <v>0</v>
      </c>
      <c r="N71" s="145">
        <f t="shared" si="36"/>
        <v>0</v>
      </c>
      <c r="O71" s="145">
        <f t="shared" si="36"/>
        <v>0</v>
      </c>
      <c r="P71" s="145">
        <f t="shared" si="36"/>
        <v>0</v>
      </c>
      <c r="Q71" s="145">
        <f t="shared" si="36"/>
        <v>0</v>
      </c>
      <c r="R71" s="145">
        <f t="shared" si="36"/>
        <v>0</v>
      </c>
      <c r="S71" s="145">
        <f t="shared" si="36"/>
        <v>0</v>
      </c>
      <c r="T71" s="145">
        <f t="shared" si="36"/>
        <v>0</v>
      </c>
      <c r="U71" s="145">
        <f t="shared" si="36"/>
        <v>406000</v>
      </c>
      <c r="V71" s="145">
        <f t="shared" si="36"/>
        <v>0</v>
      </c>
      <c r="W71" s="134">
        <f t="shared" si="1"/>
        <v>100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110.25" customHeight="1">
      <c r="A72" s="269">
        <v>26</v>
      </c>
      <c r="B72" s="66">
        <v>3210</v>
      </c>
      <c r="C72" s="258" t="s">
        <v>31</v>
      </c>
      <c r="D72" s="223" t="s">
        <v>95</v>
      </c>
      <c r="E72" s="143">
        <v>406000</v>
      </c>
      <c r="F72" s="135">
        <f>G72+T72</f>
        <v>406000</v>
      </c>
      <c r="G72" s="135">
        <v>406000</v>
      </c>
      <c r="H72" s="138"/>
      <c r="I72" s="150"/>
      <c r="J72" s="150"/>
      <c r="K72" s="150"/>
      <c r="L72" s="138"/>
      <c r="M72" s="138"/>
      <c r="N72" s="138"/>
      <c r="O72" s="138"/>
      <c r="P72" s="138"/>
      <c r="Q72" s="138"/>
      <c r="R72" s="138"/>
      <c r="S72" s="138"/>
      <c r="T72" s="138">
        <f>H72+I72+J72</f>
        <v>0</v>
      </c>
      <c r="U72" s="138">
        <v>406000</v>
      </c>
      <c r="V72" s="134">
        <f>E72-F72</f>
        <v>0</v>
      </c>
      <c r="W72" s="134">
        <f t="shared" si="1"/>
        <v>100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86.25" customHeight="1">
      <c r="A73" s="269">
        <v>27</v>
      </c>
      <c r="B73" s="123" t="s">
        <v>102</v>
      </c>
      <c r="C73" s="257" t="s">
        <v>90</v>
      </c>
      <c r="D73" s="286"/>
      <c r="E73" s="145">
        <f>E74</f>
        <v>1500000</v>
      </c>
      <c r="F73" s="145">
        <f t="shared" ref="F73:V73" si="37">F74</f>
        <v>1322365.33</v>
      </c>
      <c r="G73" s="145">
        <f t="shared" si="37"/>
        <v>1322365.33</v>
      </c>
      <c r="H73" s="145">
        <f t="shared" si="37"/>
        <v>0</v>
      </c>
      <c r="I73" s="145">
        <f t="shared" si="37"/>
        <v>0</v>
      </c>
      <c r="J73" s="145">
        <f t="shared" si="37"/>
        <v>0</v>
      </c>
      <c r="K73" s="145">
        <f t="shared" si="37"/>
        <v>0</v>
      </c>
      <c r="L73" s="145">
        <f t="shared" si="37"/>
        <v>0</v>
      </c>
      <c r="M73" s="145">
        <f t="shared" si="37"/>
        <v>0</v>
      </c>
      <c r="N73" s="145">
        <f t="shared" si="37"/>
        <v>0</v>
      </c>
      <c r="O73" s="145">
        <f t="shared" si="37"/>
        <v>0</v>
      </c>
      <c r="P73" s="145">
        <f t="shared" si="37"/>
        <v>0</v>
      </c>
      <c r="Q73" s="145">
        <f t="shared" si="37"/>
        <v>0</v>
      </c>
      <c r="R73" s="145">
        <f t="shared" si="37"/>
        <v>0</v>
      </c>
      <c r="S73" s="145">
        <f t="shared" si="37"/>
        <v>0</v>
      </c>
      <c r="T73" s="145">
        <f t="shared" si="37"/>
        <v>0</v>
      </c>
      <c r="U73" s="145">
        <f t="shared" si="37"/>
        <v>1322365.33</v>
      </c>
      <c r="V73" s="145">
        <f t="shared" si="37"/>
        <v>177634.66999999993</v>
      </c>
      <c r="W73" s="134">
        <f t="shared" si="1"/>
        <v>88.157688666666672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52.5" customHeight="1">
      <c r="A74" s="269">
        <v>28</v>
      </c>
      <c r="B74" s="66">
        <v>3122</v>
      </c>
      <c r="C74" s="258" t="s">
        <v>35</v>
      </c>
      <c r="D74" s="287" t="s">
        <v>103</v>
      </c>
      <c r="E74" s="143">
        <f>880000+620000</f>
        <v>1500000</v>
      </c>
      <c r="F74" s="135">
        <f>G74+T74</f>
        <v>1322365.33</v>
      </c>
      <c r="G74" s="135">
        <v>1322365.33</v>
      </c>
      <c r="H74" s="138"/>
      <c r="I74" s="150"/>
      <c r="J74" s="150"/>
      <c r="K74" s="150"/>
      <c r="L74" s="138"/>
      <c r="M74" s="138"/>
      <c r="N74" s="138"/>
      <c r="O74" s="138"/>
      <c r="P74" s="138"/>
      <c r="Q74" s="138"/>
      <c r="R74" s="138"/>
      <c r="S74" s="138"/>
      <c r="T74" s="138">
        <f>H74+I74+J74</f>
        <v>0</v>
      </c>
      <c r="U74" s="133">
        <v>1322365.33</v>
      </c>
      <c r="V74" s="134">
        <f>E74-F74</f>
        <v>177634.66999999993</v>
      </c>
      <c r="W74" s="134">
        <f t="shared" si="1"/>
        <v>88.157688666666672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46.5" customHeight="1">
      <c r="A75" s="273">
        <v>29</v>
      </c>
      <c r="B75" s="123" t="s">
        <v>82</v>
      </c>
      <c r="C75" s="81" t="s">
        <v>71</v>
      </c>
      <c r="D75" s="229"/>
      <c r="E75" s="145">
        <f>E76</f>
        <v>10100000</v>
      </c>
      <c r="F75" s="145">
        <f t="shared" ref="F75:T75" si="38">F76</f>
        <v>9974178</v>
      </c>
      <c r="G75" s="145">
        <f t="shared" si="38"/>
        <v>9974178</v>
      </c>
      <c r="H75" s="145">
        <f t="shared" si="38"/>
        <v>0</v>
      </c>
      <c r="I75" s="145">
        <f t="shared" si="38"/>
        <v>0</v>
      </c>
      <c r="J75" s="145">
        <f t="shared" si="38"/>
        <v>0</v>
      </c>
      <c r="K75" s="145">
        <f t="shared" si="38"/>
        <v>0</v>
      </c>
      <c r="L75" s="145">
        <f t="shared" si="38"/>
        <v>0</v>
      </c>
      <c r="M75" s="145">
        <f t="shared" si="38"/>
        <v>0</v>
      </c>
      <c r="N75" s="145">
        <f t="shared" si="38"/>
        <v>0</v>
      </c>
      <c r="O75" s="145">
        <f t="shared" si="38"/>
        <v>0</v>
      </c>
      <c r="P75" s="145">
        <f t="shared" si="38"/>
        <v>0</v>
      </c>
      <c r="Q75" s="145">
        <f t="shared" si="38"/>
        <v>0</v>
      </c>
      <c r="R75" s="145">
        <f t="shared" si="38"/>
        <v>0</v>
      </c>
      <c r="S75" s="145">
        <f t="shared" si="38"/>
        <v>0</v>
      </c>
      <c r="T75" s="145">
        <f t="shared" si="38"/>
        <v>0</v>
      </c>
      <c r="U75" s="145">
        <f>U76</f>
        <v>9974178</v>
      </c>
      <c r="V75" s="145">
        <f>V76</f>
        <v>125822</v>
      </c>
      <c r="W75" s="134">
        <f t="shared" si="1"/>
        <v>98.754237623762378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64.5" customHeight="1">
      <c r="A76" s="269">
        <v>30</v>
      </c>
      <c r="B76" s="39">
        <v>3110</v>
      </c>
      <c r="C76" s="258" t="s">
        <v>32</v>
      </c>
      <c r="D76" s="223" t="s">
        <v>83</v>
      </c>
      <c r="E76" s="143">
        <f>9800000+300000</f>
        <v>10100000</v>
      </c>
      <c r="F76" s="135">
        <f>G76+T76</f>
        <v>9974178</v>
      </c>
      <c r="G76" s="135">
        <v>9974178</v>
      </c>
      <c r="H76" s="133"/>
      <c r="I76" s="133"/>
      <c r="J76" s="134"/>
      <c r="K76" s="134"/>
      <c r="L76" s="134"/>
      <c r="M76" s="134"/>
      <c r="N76" s="134"/>
      <c r="O76" s="245"/>
      <c r="P76" s="245"/>
      <c r="Q76" s="245"/>
      <c r="R76" s="245"/>
      <c r="S76" s="245"/>
      <c r="T76" s="138">
        <f>H76+I76+J76+K76+L76+M76+N76+O76+P76+Q76</f>
        <v>0</v>
      </c>
      <c r="U76" s="138">
        <v>9974178</v>
      </c>
      <c r="V76" s="134">
        <f>E76-F76</f>
        <v>125822</v>
      </c>
      <c r="W76" s="134">
        <f>U76*100/E76</f>
        <v>98.754237623762378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57.75" customHeight="1">
      <c r="A77" s="274">
        <v>31</v>
      </c>
      <c r="B77" s="105" t="s">
        <v>18</v>
      </c>
      <c r="C77" s="163" t="s">
        <v>47</v>
      </c>
      <c r="D77" s="106"/>
      <c r="E77" s="140">
        <f t="shared" ref="E77:V77" si="39">E78+E89+E95+E99+E87+E84</f>
        <v>5485862.6099999994</v>
      </c>
      <c r="F77" s="140">
        <f t="shared" si="39"/>
        <v>4885498.92</v>
      </c>
      <c r="G77" s="140">
        <f t="shared" si="39"/>
        <v>4885498.92</v>
      </c>
      <c r="H77" s="140">
        <f t="shared" si="39"/>
        <v>0</v>
      </c>
      <c r="I77" s="140">
        <f t="shared" si="39"/>
        <v>0</v>
      </c>
      <c r="J77" s="140">
        <f t="shared" si="39"/>
        <v>0</v>
      </c>
      <c r="K77" s="140">
        <f t="shared" si="39"/>
        <v>0</v>
      </c>
      <c r="L77" s="140">
        <f t="shared" si="39"/>
        <v>0</v>
      </c>
      <c r="M77" s="140">
        <f t="shared" si="39"/>
        <v>0</v>
      </c>
      <c r="N77" s="140">
        <f t="shared" si="39"/>
        <v>0</v>
      </c>
      <c r="O77" s="140">
        <f t="shared" si="39"/>
        <v>0</v>
      </c>
      <c r="P77" s="140">
        <f t="shared" si="39"/>
        <v>0</v>
      </c>
      <c r="Q77" s="140">
        <f t="shared" si="39"/>
        <v>0</v>
      </c>
      <c r="R77" s="140">
        <f t="shared" si="39"/>
        <v>0</v>
      </c>
      <c r="S77" s="140">
        <f t="shared" si="39"/>
        <v>0</v>
      </c>
      <c r="T77" s="140">
        <f t="shared" si="39"/>
        <v>0</v>
      </c>
      <c r="U77" s="140">
        <f t="shared" si="39"/>
        <v>4885498.92</v>
      </c>
      <c r="V77" s="140">
        <f t="shared" si="39"/>
        <v>600363.69000000006</v>
      </c>
      <c r="W77" s="134">
        <f t="shared" ref="W77:W95" si="40">U77*100/E77</f>
        <v>89.056166136832957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56.25" customHeight="1">
      <c r="A78" s="273">
        <v>32</v>
      </c>
      <c r="B78" s="224" t="s">
        <v>73</v>
      </c>
      <c r="C78" s="264" t="s">
        <v>51</v>
      </c>
      <c r="D78" s="233"/>
      <c r="E78" s="145">
        <f>E80+E81+E83+E79</f>
        <v>799570</v>
      </c>
      <c r="F78" s="145">
        <f t="shared" ref="F78:V78" si="41">F80+F81+F83+F79</f>
        <v>314756</v>
      </c>
      <c r="G78" s="145">
        <f t="shared" si="41"/>
        <v>314756</v>
      </c>
      <c r="H78" s="145">
        <f t="shared" si="41"/>
        <v>0</v>
      </c>
      <c r="I78" s="145">
        <f t="shared" si="41"/>
        <v>0</v>
      </c>
      <c r="J78" s="145">
        <f t="shared" si="41"/>
        <v>0</v>
      </c>
      <c r="K78" s="145">
        <f t="shared" si="41"/>
        <v>0</v>
      </c>
      <c r="L78" s="145">
        <f t="shared" si="41"/>
        <v>0</v>
      </c>
      <c r="M78" s="145">
        <f t="shared" si="41"/>
        <v>0</v>
      </c>
      <c r="N78" s="145">
        <f t="shared" si="41"/>
        <v>0</v>
      </c>
      <c r="O78" s="145">
        <f t="shared" si="41"/>
        <v>0</v>
      </c>
      <c r="P78" s="145">
        <f t="shared" si="41"/>
        <v>0</v>
      </c>
      <c r="Q78" s="145">
        <f t="shared" si="41"/>
        <v>0</v>
      </c>
      <c r="R78" s="145">
        <f t="shared" si="41"/>
        <v>0</v>
      </c>
      <c r="S78" s="145">
        <f t="shared" si="41"/>
        <v>0</v>
      </c>
      <c r="T78" s="145">
        <f t="shared" si="41"/>
        <v>0</v>
      </c>
      <c r="U78" s="145">
        <f t="shared" si="41"/>
        <v>314756</v>
      </c>
      <c r="V78" s="145">
        <f t="shared" si="41"/>
        <v>484814</v>
      </c>
      <c r="W78" s="134">
        <f t="shared" si="40"/>
        <v>39.365659041734929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56.25" customHeight="1">
      <c r="A79" s="270">
        <v>33</v>
      </c>
      <c r="B79" s="234" t="s">
        <v>7</v>
      </c>
      <c r="C79" s="237" t="s">
        <v>32</v>
      </c>
      <c r="D79" s="289" t="s">
        <v>168</v>
      </c>
      <c r="E79" s="151">
        <v>95000</v>
      </c>
      <c r="F79" s="135">
        <f t="shared" ref="F79:F83" si="42">G79+T79</f>
        <v>94986</v>
      </c>
      <c r="G79" s="151">
        <v>94986</v>
      </c>
      <c r="H79" s="151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38">
        <f t="shared" ref="T79:T83" si="43">H79+I79+J79+K79+L79</f>
        <v>0</v>
      </c>
      <c r="U79" s="151">
        <v>94986</v>
      </c>
      <c r="V79" s="138">
        <f t="shared" ref="V79:V83" si="44">E79-F79</f>
        <v>14</v>
      </c>
      <c r="W79" s="134">
        <f t="shared" si="40"/>
        <v>99.985263157894735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s="232" customFormat="1" ht="118.5" customHeight="1">
      <c r="A80" s="270">
        <v>34</v>
      </c>
      <c r="B80" s="234" t="s">
        <v>6</v>
      </c>
      <c r="C80" s="258" t="s">
        <v>0</v>
      </c>
      <c r="D80" s="188" t="s">
        <v>84</v>
      </c>
      <c r="E80" s="225">
        <v>500000</v>
      </c>
      <c r="F80" s="135">
        <f t="shared" si="42"/>
        <v>15200</v>
      </c>
      <c r="G80" s="317">
        <v>15200</v>
      </c>
      <c r="H80" s="151">
        <v>0</v>
      </c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38">
        <f t="shared" si="43"/>
        <v>0</v>
      </c>
      <c r="U80" s="143">
        <v>15200</v>
      </c>
      <c r="V80" s="138">
        <f t="shared" si="44"/>
        <v>484800</v>
      </c>
      <c r="W80" s="134">
        <f t="shared" si="40"/>
        <v>3.04</v>
      </c>
      <c r="X80" s="230"/>
      <c r="Y80" s="230"/>
      <c r="Z80" s="230"/>
      <c r="AA80" s="230"/>
      <c r="AB80" s="230"/>
      <c r="AC80" s="230"/>
      <c r="AD80" s="230"/>
      <c r="AE80" s="231"/>
      <c r="AF80" s="231"/>
      <c r="AG80" s="231"/>
      <c r="AH80" s="231"/>
      <c r="AI80" s="231"/>
      <c r="AJ80" s="231"/>
    </row>
    <row r="81" spans="1:36" s="232" customFormat="1" ht="63.75" customHeight="1">
      <c r="A81" s="270">
        <v>35</v>
      </c>
      <c r="B81" s="234" t="s">
        <v>6</v>
      </c>
      <c r="C81" s="258" t="s">
        <v>0</v>
      </c>
      <c r="D81" s="188" t="s">
        <v>72</v>
      </c>
      <c r="E81" s="225">
        <v>107070</v>
      </c>
      <c r="F81" s="135">
        <f t="shared" si="42"/>
        <v>107070</v>
      </c>
      <c r="G81" s="151">
        <v>107070</v>
      </c>
      <c r="H81" s="151">
        <v>0</v>
      </c>
      <c r="I81" s="151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38">
        <f t="shared" si="43"/>
        <v>0</v>
      </c>
      <c r="U81" s="143">
        <v>107070</v>
      </c>
      <c r="V81" s="138">
        <f t="shared" si="44"/>
        <v>0</v>
      </c>
      <c r="W81" s="134">
        <f t="shared" si="40"/>
        <v>100</v>
      </c>
      <c r="X81" s="230"/>
      <c r="Y81" s="230"/>
      <c r="Z81" s="230"/>
      <c r="AA81" s="230"/>
      <c r="AB81" s="230"/>
      <c r="AC81" s="230"/>
      <c r="AD81" s="230"/>
      <c r="AE81" s="231"/>
      <c r="AF81" s="231"/>
      <c r="AG81" s="231"/>
      <c r="AH81" s="231"/>
      <c r="AI81" s="231"/>
      <c r="AJ81" s="231"/>
    </row>
    <row r="82" spans="1:36" ht="26.25" hidden="1">
      <c r="A82" s="272"/>
      <c r="B82" s="67"/>
      <c r="C82" s="98"/>
      <c r="D82" s="80"/>
      <c r="E82" s="143"/>
      <c r="F82" s="135">
        <f t="shared" si="42"/>
        <v>0</v>
      </c>
      <c r="G82" s="135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>
        <f t="shared" si="43"/>
        <v>0</v>
      </c>
      <c r="U82" s="133"/>
      <c r="V82" s="138">
        <f t="shared" si="44"/>
        <v>0</v>
      </c>
      <c r="W82" s="134" t="e">
        <f t="shared" si="40"/>
        <v>#DIV/0!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58.5" customHeight="1">
      <c r="A83" s="272">
        <v>36</v>
      </c>
      <c r="B83" s="67">
        <v>3132</v>
      </c>
      <c r="C83" s="258" t="s">
        <v>0</v>
      </c>
      <c r="D83" s="289" t="s">
        <v>152</v>
      </c>
      <c r="E83" s="143">
        <v>97500</v>
      </c>
      <c r="F83" s="135">
        <f t="shared" si="42"/>
        <v>97500</v>
      </c>
      <c r="G83" s="135">
        <v>97500</v>
      </c>
      <c r="H83" s="138">
        <v>0</v>
      </c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>
        <f t="shared" si="43"/>
        <v>0</v>
      </c>
      <c r="U83" s="133">
        <v>97500</v>
      </c>
      <c r="V83" s="138">
        <f t="shared" si="44"/>
        <v>0</v>
      </c>
      <c r="W83" s="134">
        <f t="shared" si="40"/>
        <v>100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85.5" customHeight="1">
      <c r="A84" s="273">
        <v>37</v>
      </c>
      <c r="B84" s="224" t="s">
        <v>160</v>
      </c>
      <c r="C84" s="300" t="s">
        <v>153</v>
      </c>
      <c r="D84" s="288"/>
      <c r="E84" s="145">
        <f>E85</f>
        <v>905937.56</v>
      </c>
      <c r="F84" s="145">
        <f t="shared" ref="F84:V84" si="45">F85</f>
        <v>848005.33</v>
      </c>
      <c r="G84" s="145">
        <f t="shared" si="45"/>
        <v>848005.33</v>
      </c>
      <c r="H84" s="145">
        <f t="shared" si="45"/>
        <v>0</v>
      </c>
      <c r="I84" s="145">
        <f t="shared" si="45"/>
        <v>0</v>
      </c>
      <c r="J84" s="145">
        <f t="shared" si="45"/>
        <v>0</v>
      </c>
      <c r="K84" s="145">
        <f t="shared" si="45"/>
        <v>0</v>
      </c>
      <c r="L84" s="145">
        <f t="shared" si="45"/>
        <v>0</v>
      </c>
      <c r="M84" s="145">
        <f t="shared" si="45"/>
        <v>0</v>
      </c>
      <c r="N84" s="145">
        <f t="shared" si="45"/>
        <v>0</v>
      </c>
      <c r="O84" s="145">
        <f t="shared" si="45"/>
        <v>0</v>
      </c>
      <c r="P84" s="145">
        <f t="shared" si="45"/>
        <v>0</v>
      </c>
      <c r="Q84" s="145">
        <f t="shared" si="45"/>
        <v>0</v>
      </c>
      <c r="R84" s="145">
        <f t="shared" si="45"/>
        <v>0</v>
      </c>
      <c r="S84" s="145">
        <f t="shared" si="45"/>
        <v>0</v>
      </c>
      <c r="T84" s="145">
        <f t="shared" si="45"/>
        <v>0</v>
      </c>
      <c r="U84" s="145">
        <f t="shared" si="45"/>
        <v>848005.33</v>
      </c>
      <c r="V84" s="145">
        <f t="shared" si="45"/>
        <v>57932.230000000098</v>
      </c>
      <c r="W84" s="134">
        <f t="shared" si="40"/>
        <v>93.605273414207474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58.5" customHeight="1">
      <c r="A85" s="272">
        <v>38</v>
      </c>
      <c r="B85" s="67">
        <v>3110</v>
      </c>
      <c r="C85" s="237" t="s">
        <v>32</v>
      </c>
      <c r="D85" s="321" t="s">
        <v>105</v>
      </c>
      <c r="E85" s="143">
        <v>905937.56</v>
      </c>
      <c r="F85" s="135">
        <f>G85+T85</f>
        <v>848005.33</v>
      </c>
      <c r="G85" s="135">
        <v>848005.33</v>
      </c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>
        <f>H85+I85+J85</f>
        <v>0</v>
      </c>
      <c r="U85" s="133">
        <v>848005.33</v>
      </c>
      <c r="V85" s="138">
        <f>E85-F85</f>
        <v>57932.230000000098</v>
      </c>
      <c r="W85" s="134">
        <f t="shared" si="40"/>
        <v>93.605273414207474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58.5" hidden="1" customHeight="1">
      <c r="A86" s="272"/>
      <c r="B86" s="67"/>
      <c r="C86" s="258"/>
      <c r="D86" s="289"/>
      <c r="E86" s="143"/>
      <c r="F86" s="135"/>
      <c r="G86" s="135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3"/>
      <c r="V86" s="138"/>
      <c r="W86" s="134" t="e">
        <f t="shared" si="40"/>
        <v>#DIV/0!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119.25" customHeight="1">
      <c r="A87" s="273">
        <v>39</v>
      </c>
      <c r="B87" s="224" t="s">
        <v>134</v>
      </c>
      <c r="C87" s="81" t="s">
        <v>135</v>
      </c>
      <c r="D87" s="288"/>
      <c r="E87" s="145">
        <f>E88</f>
        <v>1979407.05</v>
      </c>
      <c r="F87" s="145">
        <f t="shared" ref="F87:V87" si="46">F88</f>
        <v>1978678.77</v>
      </c>
      <c r="G87" s="145">
        <f t="shared" si="46"/>
        <v>1978678.77</v>
      </c>
      <c r="H87" s="145">
        <f t="shared" si="46"/>
        <v>0</v>
      </c>
      <c r="I87" s="145">
        <f t="shared" si="46"/>
        <v>0</v>
      </c>
      <c r="J87" s="145">
        <f t="shared" si="46"/>
        <v>0</v>
      </c>
      <c r="K87" s="145">
        <f t="shared" si="46"/>
        <v>0</v>
      </c>
      <c r="L87" s="145">
        <f t="shared" si="46"/>
        <v>0</v>
      </c>
      <c r="M87" s="145">
        <f t="shared" si="46"/>
        <v>0</v>
      </c>
      <c r="N87" s="145">
        <f t="shared" si="46"/>
        <v>0</v>
      </c>
      <c r="O87" s="145">
        <f t="shared" si="46"/>
        <v>0</v>
      </c>
      <c r="P87" s="145">
        <f t="shared" si="46"/>
        <v>0</v>
      </c>
      <c r="Q87" s="145">
        <f t="shared" si="46"/>
        <v>0</v>
      </c>
      <c r="R87" s="145">
        <f t="shared" si="46"/>
        <v>0</v>
      </c>
      <c r="S87" s="145">
        <f t="shared" si="46"/>
        <v>0</v>
      </c>
      <c r="T87" s="145">
        <f t="shared" si="46"/>
        <v>0</v>
      </c>
      <c r="U87" s="145">
        <f t="shared" si="46"/>
        <v>1978678.77</v>
      </c>
      <c r="V87" s="145">
        <f t="shared" si="46"/>
        <v>728.28000000002794</v>
      </c>
      <c r="W87" s="134">
        <f t="shared" si="40"/>
        <v>99.963207163478572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78" customHeight="1">
      <c r="A88" s="272">
        <v>40</v>
      </c>
      <c r="B88" s="67">
        <v>3110</v>
      </c>
      <c r="C88" s="237" t="s">
        <v>32</v>
      </c>
      <c r="D88" s="321" t="s">
        <v>136</v>
      </c>
      <c r="E88" s="143">
        <v>1979407.05</v>
      </c>
      <c r="F88" s="135">
        <f>G88+T88</f>
        <v>1978678.77</v>
      </c>
      <c r="G88" s="135">
        <v>1978678.77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>
        <f>H88+I88+J88</f>
        <v>0</v>
      </c>
      <c r="U88" s="133">
        <v>1978678.77</v>
      </c>
      <c r="V88" s="138">
        <f>E88-F88</f>
        <v>728.28000000002794</v>
      </c>
      <c r="W88" s="134">
        <f t="shared" si="40"/>
        <v>99.963207163478572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150" customHeight="1">
      <c r="A89" s="271">
        <v>41</v>
      </c>
      <c r="B89" s="268" t="s">
        <v>106</v>
      </c>
      <c r="C89" s="81" t="s">
        <v>104</v>
      </c>
      <c r="D89" s="288"/>
      <c r="E89" s="141">
        <f>E90+E91+E92+E93</f>
        <v>1312948</v>
      </c>
      <c r="F89" s="141">
        <f t="shared" ref="F89:V89" si="47">F90+F91+F92+F93</f>
        <v>1311150</v>
      </c>
      <c r="G89" s="141">
        <f t="shared" si="47"/>
        <v>1311150</v>
      </c>
      <c r="H89" s="141">
        <f t="shared" si="47"/>
        <v>0</v>
      </c>
      <c r="I89" s="141">
        <f t="shared" si="47"/>
        <v>0</v>
      </c>
      <c r="J89" s="141">
        <f t="shared" si="47"/>
        <v>0</v>
      </c>
      <c r="K89" s="141">
        <f t="shared" si="47"/>
        <v>0</v>
      </c>
      <c r="L89" s="141">
        <f t="shared" si="47"/>
        <v>0</v>
      </c>
      <c r="M89" s="141">
        <f t="shared" si="47"/>
        <v>0</v>
      </c>
      <c r="N89" s="141">
        <f t="shared" si="47"/>
        <v>0</v>
      </c>
      <c r="O89" s="141">
        <f t="shared" si="47"/>
        <v>0</v>
      </c>
      <c r="P89" s="141">
        <f t="shared" si="47"/>
        <v>0</v>
      </c>
      <c r="Q89" s="141">
        <f t="shared" si="47"/>
        <v>0</v>
      </c>
      <c r="R89" s="141">
        <f t="shared" si="47"/>
        <v>0</v>
      </c>
      <c r="S89" s="141">
        <f t="shared" si="47"/>
        <v>0</v>
      </c>
      <c r="T89" s="141">
        <f t="shared" si="47"/>
        <v>0</v>
      </c>
      <c r="U89" s="141">
        <f t="shared" si="47"/>
        <v>1311150</v>
      </c>
      <c r="V89" s="141">
        <f t="shared" si="47"/>
        <v>1798</v>
      </c>
      <c r="W89" s="134">
        <f t="shared" si="40"/>
        <v>99.863056267270295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69" customHeight="1">
      <c r="A90" s="269">
        <v>42</v>
      </c>
      <c r="B90" s="20">
        <v>3110</v>
      </c>
      <c r="C90" s="258" t="s">
        <v>32</v>
      </c>
      <c r="D90" s="289" t="s">
        <v>105</v>
      </c>
      <c r="E90" s="146">
        <v>1312948</v>
      </c>
      <c r="F90" s="143">
        <f>G90+T90</f>
        <v>1311150</v>
      </c>
      <c r="G90" s="146">
        <v>1311150</v>
      </c>
      <c r="H90" s="138"/>
      <c r="I90" s="150"/>
      <c r="J90" s="150"/>
      <c r="K90" s="150"/>
      <c r="L90" s="138"/>
      <c r="M90" s="134"/>
      <c r="N90" s="134"/>
      <c r="O90" s="134"/>
      <c r="P90" s="134"/>
      <c r="Q90" s="134"/>
      <c r="R90" s="134"/>
      <c r="S90" s="134"/>
      <c r="T90" s="138">
        <f>H90+I90+J90+K90+L90</f>
        <v>0</v>
      </c>
      <c r="U90" s="138">
        <v>1311150</v>
      </c>
      <c r="V90" s="134">
        <f t="shared" ref="V90:V93" si="48">E90-F90</f>
        <v>1798</v>
      </c>
      <c r="W90" s="134">
        <f t="shared" si="40"/>
        <v>99.863056267270295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36" hidden="1" customHeight="1">
      <c r="A91" s="269"/>
      <c r="B91" s="20"/>
      <c r="C91" s="98"/>
      <c r="D91" s="80"/>
      <c r="E91" s="146"/>
      <c r="F91" s="138">
        <f>G91+T91</f>
        <v>0</v>
      </c>
      <c r="G91" s="135"/>
      <c r="H91" s="157"/>
      <c r="I91" s="150"/>
      <c r="J91" s="150"/>
      <c r="K91" s="150"/>
      <c r="L91" s="138"/>
      <c r="M91" s="134"/>
      <c r="N91" s="134"/>
      <c r="O91" s="134"/>
      <c r="P91" s="134"/>
      <c r="Q91" s="134"/>
      <c r="R91" s="134"/>
      <c r="S91" s="134"/>
      <c r="T91" s="138">
        <f t="shared" ref="T91:T93" si="49">H91+I91+J91+K91</f>
        <v>0</v>
      </c>
      <c r="U91" s="133"/>
      <c r="V91" s="134">
        <f t="shared" si="48"/>
        <v>0</v>
      </c>
      <c r="W91" s="134" t="e">
        <f t="shared" si="40"/>
        <v>#DIV/0!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51" hidden="1" customHeight="1">
      <c r="A92" s="269"/>
      <c r="B92" s="20"/>
      <c r="C92" s="98"/>
      <c r="D92" s="80"/>
      <c r="E92" s="146"/>
      <c r="F92" s="138">
        <f>G92+T92</f>
        <v>0</v>
      </c>
      <c r="G92" s="135"/>
      <c r="H92" s="249"/>
      <c r="I92" s="150"/>
      <c r="J92" s="150"/>
      <c r="K92" s="150"/>
      <c r="L92" s="138"/>
      <c r="M92" s="134"/>
      <c r="N92" s="134"/>
      <c r="O92" s="134"/>
      <c r="P92" s="134"/>
      <c r="Q92" s="134"/>
      <c r="R92" s="134"/>
      <c r="S92" s="134"/>
      <c r="T92" s="138">
        <f t="shared" si="49"/>
        <v>0</v>
      </c>
      <c r="U92" s="133"/>
      <c r="V92" s="134">
        <f t="shared" si="48"/>
        <v>0</v>
      </c>
      <c r="W92" s="134" t="e">
        <f t="shared" si="40"/>
        <v>#DIV/0!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48" hidden="1" customHeight="1">
      <c r="A93" s="269"/>
      <c r="B93" s="20"/>
      <c r="C93" s="204"/>
      <c r="D93" s="80"/>
      <c r="E93" s="146"/>
      <c r="F93" s="138">
        <f>G93+T93</f>
        <v>0</v>
      </c>
      <c r="G93" s="135"/>
      <c r="H93" s="134"/>
      <c r="I93" s="150"/>
      <c r="J93" s="150"/>
      <c r="K93" s="150"/>
      <c r="L93" s="138"/>
      <c r="M93" s="134"/>
      <c r="N93" s="134"/>
      <c r="O93" s="134"/>
      <c r="P93" s="134"/>
      <c r="Q93" s="134"/>
      <c r="R93" s="134"/>
      <c r="S93" s="134"/>
      <c r="T93" s="138">
        <f t="shared" si="49"/>
        <v>0</v>
      </c>
      <c r="U93" s="133"/>
      <c r="V93" s="134">
        <f t="shared" si="48"/>
        <v>0</v>
      </c>
      <c r="W93" s="134" t="e">
        <f t="shared" si="40"/>
        <v>#DIV/0!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74.25" hidden="1" customHeight="1">
      <c r="A94" s="269"/>
      <c r="B94" s="20"/>
      <c r="C94" s="98"/>
      <c r="D94" s="188"/>
      <c r="E94" s="146"/>
      <c r="F94" s="135">
        <f>G94+T94</f>
        <v>0</v>
      </c>
      <c r="G94" s="135"/>
      <c r="H94" s="150"/>
      <c r="I94" s="150"/>
      <c r="J94" s="150"/>
      <c r="K94" s="150"/>
      <c r="L94" s="138"/>
      <c r="M94" s="134"/>
      <c r="N94" s="134"/>
      <c r="O94" s="134"/>
      <c r="P94" s="134"/>
      <c r="Q94" s="134"/>
      <c r="R94" s="134"/>
      <c r="S94" s="134"/>
      <c r="T94" s="138">
        <f>H94+I94+J94+K94+L94</f>
        <v>0</v>
      </c>
      <c r="U94" s="133"/>
      <c r="V94" s="134">
        <f t="shared" ref="V94" si="50">E94-F94</f>
        <v>0</v>
      </c>
      <c r="W94" s="134" t="e">
        <f t="shared" si="40"/>
        <v>#DIV/0!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50.25" customHeight="1">
      <c r="A95" s="273">
        <v>43</v>
      </c>
      <c r="B95" s="72" t="s">
        <v>107</v>
      </c>
      <c r="C95" s="81" t="s">
        <v>108</v>
      </c>
      <c r="D95" s="89"/>
      <c r="E95" s="145">
        <f>E96+E97+E98</f>
        <v>173000</v>
      </c>
      <c r="F95" s="145">
        <f t="shared" ref="F95:V95" si="51">F96+F97+F98</f>
        <v>118373.82</v>
      </c>
      <c r="G95" s="145">
        <f t="shared" si="51"/>
        <v>118373.82</v>
      </c>
      <c r="H95" s="145">
        <f t="shared" si="51"/>
        <v>0</v>
      </c>
      <c r="I95" s="145">
        <f t="shared" si="51"/>
        <v>0</v>
      </c>
      <c r="J95" s="145">
        <f t="shared" si="51"/>
        <v>0</v>
      </c>
      <c r="K95" s="145">
        <f t="shared" si="51"/>
        <v>0</v>
      </c>
      <c r="L95" s="145">
        <f t="shared" si="51"/>
        <v>0</v>
      </c>
      <c r="M95" s="145">
        <f t="shared" si="51"/>
        <v>0</v>
      </c>
      <c r="N95" s="145">
        <f t="shared" si="51"/>
        <v>0</v>
      </c>
      <c r="O95" s="145">
        <f t="shared" si="51"/>
        <v>0</v>
      </c>
      <c r="P95" s="145">
        <f t="shared" si="51"/>
        <v>0</v>
      </c>
      <c r="Q95" s="145">
        <f t="shared" si="51"/>
        <v>0</v>
      </c>
      <c r="R95" s="145">
        <f t="shared" si="51"/>
        <v>0</v>
      </c>
      <c r="S95" s="145">
        <f t="shared" si="51"/>
        <v>0</v>
      </c>
      <c r="T95" s="145">
        <f t="shared" si="51"/>
        <v>0</v>
      </c>
      <c r="U95" s="145">
        <f t="shared" si="51"/>
        <v>118373.82</v>
      </c>
      <c r="V95" s="145">
        <f t="shared" si="51"/>
        <v>54626.179999999993</v>
      </c>
      <c r="W95" s="134">
        <f t="shared" si="40"/>
        <v>68.42417341040462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79.5" customHeight="1">
      <c r="A96" s="269">
        <v>44</v>
      </c>
      <c r="B96" s="20">
        <v>3142</v>
      </c>
      <c r="C96" s="297" t="s">
        <v>28</v>
      </c>
      <c r="D96" s="99" t="s">
        <v>109</v>
      </c>
      <c r="E96" s="146">
        <v>70000</v>
      </c>
      <c r="F96" s="135">
        <f t="shared" ref="F96:F114" si="52">G96+T96</f>
        <v>69343.990000000005</v>
      </c>
      <c r="G96" s="135">
        <v>69343.990000000005</v>
      </c>
      <c r="H96" s="138">
        <v>0</v>
      </c>
      <c r="I96" s="150"/>
      <c r="J96" s="150"/>
      <c r="K96" s="150"/>
      <c r="L96" s="138"/>
      <c r="M96" s="134"/>
      <c r="N96" s="134"/>
      <c r="O96" s="134"/>
      <c r="P96" s="134"/>
      <c r="Q96" s="134"/>
      <c r="R96" s="134"/>
      <c r="S96" s="134"/>
      <c r="T96" s="138">
        <f t="shared" ref="T96:T114" si="53">H96+I96+J96+K96+L96+M96+N96+O96+P96+Q96</f>
        <v>0</v>
      </c>
      <c r="U96" s="138">
        <v>69343.990000000005</v>
      </c>
      <c r="V96" s="134">
        <f>E96-F96</f>
        <v>656.00999999999476</v>
      </c>
      <c r="W96" s="134">
        <f t="shared" ref="W96:W127" si="54">U96*100/E96</f>
        <v>99.062842857142869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83.25" customHeight="1">
      <c r="A97" s="269">
        <v>45</v>
      </c>
      <c r="B97" s="20">
        <v>3142</v>
      </c>
      <c r="C97" s="297" t="s">
        <v>28</v>
      </c>
      <c r="D97" s="99" t="s">
        <v>110</v>
      </c>
      <c r="E97" s="146">
        <v>40000</v>
      </c>
      <c r="F97" s="135">
        <f t="shared" si="52"/>
        <v>16707.310000000001</v>
      </c>
      <c r="G97" s="135">
        <v>16707.310000000001</v>
      </c>
      <c r="H97" s="138">
        <v>0</v>
      </c>
      <c r="I97" s="138"/>
      <c r="J97" s="138"/>
      <c r="K97" s="138"/>
      <c r="L97" s="244"/>
      <c r="M97" s="248"/>
      <c r="N97" s="248"/>
      <c r="O97" s="248"/>
      <c r="P97" s="248"/>
      <c r="Q97" s="248"/>
      <c r="R97" s="248"/>
      <c r="S97" s="248"/>
      <c r="T97" s="138">
        <f t="shared" si="53"/>
        <v>0</v>
      </c>
      <c r="U97" s="138">
        <v>16707.310000000001</v>
      </c>
      <c r="V97" s="134">
        <f>E97-F97</f>
        <v>23292.69</v>
      </c>
      <c r="W97" s="134">
        <f t="shared" si="54"/>
        <v>41.768275000000003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63.75" customHeight="1">
      <c r="A98" s="269">
        <v>46</v>
      </c>
      <c r="B98" s="20">
        <v>3142</v>
      </c>
      <c r="C98" s="297" t="s">
        <v>28</v>
      </c>
      <c r="D98" s="324" t="s">
        <v>154</v>
      </c>
      <c r="E98" s="146">
        <f>33000+30000</f>
        <v>63000</v>
      </c>
      <c r="F98" s="135">
        <f t="shared" si="52"/>
        <v>32322.52</v>
      </c>
      <c r="G98" s="135">
        <v>32322.52</v>
      </c>
      <c r="H98" s="138">
        <v>0</v>
      </c>
      <c r="I98" s="138"/>
      <c r="J98" s="143"/>
      <c r="K98" s="138"/>
      <c r="L98" s="138"/>
      <c r="M98" s="248"/>
      <c r="N98" s="248"/>
      <c r="O98" s="248"/>
      <c r="P98" s="248"/>
      <c r="Q98" s="248"/>
      <c r="R98" s="248"/>
      <c r="S98" s="248"/>
      <c r="T98" s="138">
        <f t="shared" si="53"/>
        <v>0</v>
      </c>
      <c r="U98" s="138">
        <v>32322.52</v>
      </c>
      <c r="V98" s="134">
        <f>E98-F98</f>
        <v>30677.48</v>
      </c>
      <c r="W98" s="134">
        <f t="shared" si="54"/>
        <v>51.305587301587302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53.25" customHeight="1">
      <c r="A99" s="273">
        <v>47</v>
      </c>
      <c r="B99" s="123" t="s">
        <v>123</v>
      </c>
      <c r="C99" s="203" t="s">
        <v>46</v>
      </c>
      <c r="D99" s="176"/>
      <c r="E99" s="145">
        <f>E100</f>
        <v>315000</v>
      </c>
      <c r="F99" s="145">
        <f t="shared" ref="F99:V99" si="55">F100</f>
        <v>314535</v>
      </c>
      <c r="G99" s="145">
        <f t="shared" si="55"/>
        <v>314535</v>
      </c>
      <c r="H99" s="145">
        <f t="shared" si="55"/>
        <v>0</v>
      </c>
      <c r="I99" s="145">
        <f t="shared" si="55"/>
        <v>0</v>
      </c>
      <c r="J99" s="145">
        <f t="shared" si="55"/>
        <v>0</v>
      </c>
      <c r="K99" s="145">
        <f t="shared" si="55"/>
        <v>0</v>
      </c>
      <c r="L99" s="145">
        <f t="shared" si="55"/>
        <v>0</v>
      </c>
      <c r="M99" s="145">
        <f t="shared" si="55"/>
        <v>0</v>
      </c>
      <c r="N99" s="145">
        <f t="shared" si="55"/>
        <v>0</v>
      </c>
      <c r="O99" s="145">
        <f t="shared" si="55"/>
        <v>0</v>
      </c>
      <c r="P99" s="145">
        <f t="shared" si="55"/>
        <v>0</v>
      </c>
      <c r="Q99" s="145">
        <f t="shared" si="55"/>
        <v>0</v>
      </c>
      <c r="R99" s="145">
        <f t="shared" si="55"/>
        <v>0</v>
      </c>
      <c r="S99" s="145">
        <f t="shared" si="55"/>
        <v>0</v>
      </c>
      <c r="T99" s="145">
        <f t="shared" si="55"/>
        <v>0</v>
      </c>
      <c r="U99" s="145">
        <f t="shared" si="55"/>
        <v>314535</v>
      </c>
      <c r="V99" s="145">
        <f t="shared" si="55"/>
        <v>465</v>
      </c>
      <c r="W99" s="134">
        <f t="shared" si="54"/>
        <v>99.852380952380955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63.75" customHeight="1">
      <c r="A100" s="269">
        <v>48</v>
      </c>
      <c r="B100" s="66">
        <v>3110</v>
      </c>
      <c r="C100" s="237" t="s">
        <v>32</v>
      </c>
      <c r="D100" s="179" t="s">
        <v>93</v>
      </c>
      <c r="E100" s="146">
        <f>115000+200000</f>
        <v>315000</v>
      </c>
      <c r="F100" s="135">
        <f>G100+T100</f>
        <v>314535</v>
      </c>
      <c r="G100" s="135">
        <v>314535</v>
      </c>
      <c r="H100" s="138"/>
      <c r="I100" s="150"/>
      <c r="J100" s="243"/>
      <c r="K100" s="243"/>
      <c r="L100" s="244"/>
      <c r="M100" s="248"/>
      <c r="N100" s="248"/>
      <c r="O100" s="248"/>
      <c r="P100" s="248"/>
      <c r="Q100" s="248"/>
      <c r="R100" s="248"/>
      <c r="S100" s="248"/>
      <c r="T100" s="138">
        <f>H100+I100+J100+J100+J100</f>
        <v>0</v>
      </c>
      <c r="U100" s="138">
        <v>314535</v>
      </c>
      <c r="V100" s="134">
        <f>E100-F100</f>
        <v>465</v>
      </c>
      <c r="W100" s="134">
        <f t="shared" si="54"/>
        <v>99.852380952380955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108.75" customHeight="1">
      <c r="A101" s="274">
        <v>49</v>
      </c>
      <c r="B101" s="105" t="s">
        <v>19</v>
      </c>
      <c r="C101" s="163" t="s">
        <v>57</v>
      </c>
      <c r="D101" s="107"/>
      <c r="E101" s="140">
        <f>E102</f>
        <v>457269</v>
      </c>
      <c r="F101" s="140">
        <f t="shared" ref="F101:V101" si="56">F102</f>
        <v>457269</v>
      </c>
      <c r="G101" s="140">
        <f t="shared" si="56"/>
        <v>457269</v>
      </c>
      <c r="H101" s="140">
        <f t="shared" si="56"/>
        <v>0</v>
      </c>
      <c r="I101" s="140">
        <f t="shared" si="56"/>
        <v>0</v>
      </c>
      <c r="J101" s="140">
        <f t="shared" si="56"/>
        <v>0</v>
      </c>
      <c r="K101" s="140">
        <f t="shared" si="56"/>
        <v>0</v>
      </c>
      <c r="L101" s="140">
        <f t="shared" si="56"/>
        <v>0</v>
      </c>
      <c r="M101" s="140">
        <f t="shared" si="56"/>
        <v>0</v>
      </c>
      <c r="N101" s="140">
        <f t="shared" si="56"/>
        <v>0</v>
      </c>
      <c r="O101" s="140">
        <f t="shared" si="56"/>
        <v>0</v>
      </c>
      <c r="P101" s="140">
        <f t="shared" si="56"/>
        <v>0</v>
      </c>
      <c r="Q101" s="140">
        <f t="shared" si="56"/>
        <v>0</v>
      </c>
      <c r="R101" s="140">
        <f t="shared" si="56"/>
        <v>0</v>
      </c>
      <c r="S101" s="140">
        <f t="shared" si="56"/>
        <v>0</v>
      </c>
      <c r="T101" s="140">
        <f t="shared" si="56"/>
        <v>0</v>
      </c>
      <c r="U101" s="140">
        <f t="shared" si="56"/>
        <v>457269</v>
      </c>
      <c r="V101" s="140">
        <f t="shared" si="56"/>
        <v>0</v>
      </c>
      <c r="W101" s="134">
        <f t="shared" si="54"/>
        <v>100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113.25" customHeight="1">
      <c r="A102" s="273">
        <v>50</v>
      </c>
      <c r="B102" s="123" t="s">
        <v>58</v>
      </c>
      <c r="C102" s="211" t="s">
        <v>59</v>
      </c>
      <c r="D102" s="189"/>
      <c r="E102" s="145">
        <f>E103</f>
        <v>457269</v>
      </c>
      <c r="F102" s="145">
        <f t="shared" ref="F102:W102" si="57">F103</f>
        <v>457269</v>
      </c>
      <c r="G102" s="145">
        <f t="shared" si="57"/>
        <v>457269</v>
      </c>
      <c r="H102" s="145">
        <f t="shared" si="57"/>
        <v>0</v>
      </c>
      <c r="I102" s="145">
        <f t="shared" si="57"/>
        <v>0</v>
      </c>
      <c r="J102" s="145">
        <f t="shared" si="57"/>
        <v>0</v>
      </c>
      <c r="K102" s="145">
        <f t="shared" si="57"/>
        <v>0</v>
      </c>
      <c r="L102" s="145">
        <f t="shared" si="57"/>
        <v>0</v>
      </c>
      <c r="M102" s="145">
        <f t="shared" si="57"/>
        <v>0</v>
      </c>
      <c r="N102" s="145">
        <f t="shared" si="57"/>
        <v>0</v>
      </c>
      <c r="O102" s="145">
        <f t="shared" si="57"/>
        <v>0</v>
      </c>
      <c r="P102" s="145">
        <f t="shared" si="57"/>
        <v>0</v>
      </c>
      <c r="Q102" s="145">
        <f t="shared" si="57"/>
        <v>0</v>
      </c>
      <c r="R102" s="145">
        <f t="shared" si="57"/>
        <v>0</v>
      </c>
      <c r="S102" s="145">
        <f t="shared" si="57"/>
        <v>0</v>
      </c>
      <c r="T102" s="145">
        <f t="shared" si="57"/>
        <v>0</v>
      </c>
      <c r="U102" s="145">
        <f t="shared" si="57"/>
        <v>457269</v>
      </c>
      <c r="V102" s="145">
        <f t="shared" si="57"/>
        <v>0</v>
      </c>
      <c r="W102" s="151">
        <f t="shared" si="57"/>
        <v>100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82.5" customHeight="1">
      <c r="A103" s="270">
        <v>51</v>
      </c>
      <c r="B103" s="126" t="s">
        <v>6</v>
      </c>
      <c r="C103" s="98" t="s">
        <v>0</v>
      </c>
      <c r="D103" s="190" t="s">
        <v>86</v>
      </c>
      <c r="E103" s="151">
        <v>457269</v>
      </c>
      <c r="F103" s="151">
        <f>G103+T103</f>
        <v>457269</v>
      </c>
      <c r="G103" s="151">
        <v>457269</v>
      </c>
      <c r="H103" s="151"/>
      <c r="I103" s="151"/>
      <c r="J103" s="151"/>
      <c r="K103" s="152"/>
      <c r="L103" s="152"/>
      <c r="M103" s="152"/>
      <c r="N103" s="152"/>
      <c r="O103" s="152"/>
      <c r="P103" s="152"/>
      <c r="Q103" s="152"/>
      <c r="R103" s="152"/>
      <c r="S103" s="152"/>
      <c r="T103" s="151">
        <f>H103+I103+J103</f>
        <v>0</v>
      </c>
      <c r="U103" s="151">
        <v>457269</v>
      </c>
      <c r="V103" s="151">
        <f>E103-F103</f>
        <v>0</v>
      </c>
      <c r="W103" s="134">
        <f t="shared" si="54"/>
        <v>100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2.25" hidden="1" customHeight="1">
      <c r="A104" s="275"/>
      <c r="B104" s="74"/>
      <c r="C104" s="73"/>
      <c r="D104" s="90"/>
      <c r="E104" s="153">
        <f>E105+E107+E109</f>
        <v>0</v>
      </c>
      <c r="F104" s="135">
        <f t="shared" si="52"/>
        <v>0</v>
      </c>
      <c r="G104" s="153">
        <f t="shared" ref="G104:V104" si="58">G105+G107+G109</f>
        <v>0</v>
      </c>
      <c r="H104" s="153">
        <f t="shared" si="58"/>
        <v>0</v>
      </c>
      <c r="I104" s="153">
        <f t="shared" si="58"/>
        <v>0</v>
      </c>
      <c r="J104" s="153">
        <f t="shared" si="58"/>
        <v>0</v>
      </c>
      <c r="K104" s="153">
        <f t="shared" si="58"/>
        <v>0</v>
      </c>
      <c r="L104" s="153">
        <f t="shared" si="58"/>
        <v>0</v>
      </c>
      <c r="M104" s="153">
        <f t="shared" si="58"/>
        <v>0</v>
      </c>
      <c r="N104" s="153">
        <f t="shared" si="58"/>
        <v>0</v>
      </c>
      <c r="O104" s="153">
        <f t="shared" si="58"/>
        <v>0</v>
      </c>
      <c r="P104" s="153">
        <f t="shared" si="58"/>
        <v>0</v>
      </c>
      <c r="Q104" s="153">
        <f t="shared" si="58"/>
        <v>0</v>
      </c>
      <c r="R104" s="153">
        <f t="shared" si="58"/>
        <v>0</v>
      </c>
      <c r="S104" s="153">
        <f t="shared" si="58"/>
        <v>0</v>
      </c>
      <c r="T104" s="138">
        <f t="shared" si="53"/>
        <v>0</v>
      </c>
      <c r="U104" s="153">
        <f t="shared" si="58"/>
        <v>0</v>
      </c>
      <c r="V104" s="153">
        <f t="shared" si="58"/>
        <v>0</v>
      </c>
      <c r="W104" s="134" t="e">
        <f t="shared" si="54"/>
        <v>#DIV/0!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41.25" hidden="1" customHeight="1">
      <c r="A105" s="276"/>
      <c r="B105" s="83"/>
      <c r="C105" s="91"/>
      <c r="D105" s="75"/>
      <c r="E105" s="154">
        <f>E106</f>
        <v>0</v>
      </c>
      <c r="F105" s="162">
        <f t="shared" si="52"/>
        <v>0</v>
      </c>
      <c r="G105" s="154">
        <f t="shared" ref="G105:V105" si="59">G106</f>
        <v>0</v>
      </c>
      <c r="H105" s="154">
        <f t="shared" si="59"/>
        <v>0</v>
      </c>
      <c r="I105" s="154">
        <f t="shared" si="59"/>
        <v>0</v>
      </c>
      <c r="J105" s="154">
        <f t="shared" si="59"/>
        <v>0</v>
      </c>
      <c r="K105" s="154">
        <f t="shared" si="59"/>
        <v>0</v>
      </c>
      <c r="L105" s="154">
        <f t="shared" si="59"/>
        <v>0</v>
      </c>
      <c r="M105" s="154">
        <f t="shared" si="59"/>
        <v>0</v>
      </c>
      <c r="N105" s="154">
        <f t="shared" si="59"/>
        <v>0</v>
      </c>
      <c r="O105" s="154">
        <f t="shared" si="59"/>
        <v>0</v>
      </c>
      <c r="P105" s="154">
        <f t="shared" si="59"/>
        <v>0</v>
      </c>
      <c r="Q105" s="154">
        <f t="shared" si="59"/>
        <v>0</v>
      </c>
      <c r="R105" s="154">
        <f t="shared" si="59"/>
        <v>0</v>
      </c>
      <c r="S105" s="154">
        <f t="shared" si="59"/>
        <v>0</v>
      </c>
      <c r="T105" s="138">
        <f t="shared" si="53"/>
        <v>0</v>
      </c>
      <c r="U105" s="145">
        <f t="shared" si="59"/>
        <v>0</v>
      </c>
      <c r="V105" s="154">
        <f t="shared" si="59"/>
        <v>0</v>
      </c>
      <c r="W105" s="134" t="e">
        <f t="shared" si="54"/>
        <v>#DIV/0!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33.75" hidden="1" customHeight="1">
      <c r="A106" s="269"/>
      <c r="B106" s="20"/>
      <c r="C106" s="19"/>
      <c r="D106" s="84"/>
      <c r="E106" s="146"/>
      <c r="F106" s="162">
        <f t="shared" si="52"/>
        <v>0</v>
      </c>
      <c r="G106" s="147"/>
      <c r="H106" s="250"/>
      <c r="I106" s="243"/>
      <c r="J106" s="243"/>
      <c r="K106" s="243"/>
      <c r="L106" s="244"/>
      <c r="M106" s="248"/>
      <c r="N106" s="248"/>
      <c r="O106" s="248"/>
      <c r="P106" s="248"/>
      <c r="Q106" s="248"/>
      <c r="R106" s="248"/>
      <c r="S106" s="248"/>
      <c r="T106" s="138">
        <f t="shared" si="53"/>
        <v>0</v>
      </c>
      <c r="U106" s="138"/>
      <c r="V106" s="148">
        <f>E106-F106</f>
        <v>0</v>
      </c>
      <c r="W106" s="134" t="e">
        <f t="shared" si="54"/>
        <v>#DIV/0!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41.25" hidden="1" customHeight="1">
      <c r="A107" s="273"/>
      <c r="B107" s="76"/>
      <c r="C107" s="91"/>
      <c r="D107" s="85"/>
      <c r="E107" s="145">
        <f>E108</f>
        <v>0</v>
      </c>
      <c r="F107" s="162">
        <f t="shared" si="52"/>
        <v>0</v>
      </c>
      <c r="G107" s="145">
        <f t="shared" ref="G107:V107" si="60">G108</f>
        <v>0</v>
      </c>
      <c r="H107" s="145">
        <f t="shared" si="60"/>
        <v>0</v>
      </c>
      <c r="I107" s="145">
        <f t="shared" si="60"/>
        <v>0</v>
      </c>
      <c r="J107" s="145">
        <f t="shared" si="60"/>
        <v>0</v>
      </c>
      <c r="K107" s="145">
        <f t="shared" si="60"/>
        <v>0</v>
      </c>
      <c r="L107" s="145">
        <f t="shared" si="60"/>
        <v>0</v>
      </c>
      <c r="M107" s="145">
        <f t="shared" si="60"/>
        <v>0</v>
      </c>
      <c r="N107" s="145">
        <f t="shared" si="60"/>
        <v>0</v>
      </c>
      <c r="O107" s="145">
        <f t="shared" si="60"/>
        <v>0</v>
      </c>
      <c r="P107" s="145">
        <f t="shared" si="60"/>
        <v>0</v>
      </c>
      <c r="Q107" s="145">
        <f t="shared" si="60"/>
        <v>0</v>
      </c>
      <c r="R107" s="145">
        <f t="shared" si="60"/>
        <v>0</v>
      </c>
      <c r="S107" s="145">
        <f t="shared" si="60"/>
        <v>0</v>
      </c>
      <c r="T107" s="138">
        <f t="shared" si="53"/>
        <v>0</v>
      </c>
      <c r="U107" s="145">
        <f t="shared" si="60"/>
        <v>0</v>
      </c>
      <c r="V107" s="145">
        <f t="shared" si="60"/>
        <v>0</v>
      </c>
      <c r="W107" s="134" t="e">
        <f t="shared" si="54"/>
        <v>#DIV/0!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33.75" hidden="1" customHeight="1">
      <c r="A108" s="269"/>
      <c r="B108" s="20"/>
      <c r="C108" s="19"/>
      <c r="D108" s="84"/>
      <c r="E108" s="146"/>
      <c r="F108" s="162">
        <f t="shared" si="52"/>
        <v>0</v>
      </c>
      <c r="G108" s="147"/>
      <c r="H108" s="250"/>
      <c r="I108" s="243"/>
      <c r="J108" s="243"/>
      <c r="K108" s="243"/>
      <c r="L108" s="244"/>
      <c r="M108" s="248"/>
      <c r="N108" s="248"/>
      <c r="O108" s="248"/>
      <c r="P108" s="248"/>
      <c r="Q108" s="248"/>
      <c r="R108" s="248"/>
      <c r="S108" s="248"/>
      <c r="T108" s="138">
        <f t="shared" si="53"/>
        <v>0</v>
      </c>
      <c r="U108" s="138"/>
      <c r="V108" s="148">
        <f>E108-F108</f>
        <v>0</v>
      </c>
      <c r="W108" s="134" t="e">
        <f t="shared" si="54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74.25" hidden="1" customHeight="1">
      <c r="A109" s="273"/>
      <c r="B109" s="83"/>
      <c r="C109" s="81"/>
      <c r="D109" s="89"/>
      <c r="E109" s="145">
        <f>E110+E111</f>
        <v>0</v>
      </c>
      <c r="F109" s="162">
        <f t="shared" si="52"/>
        <v>0</v>
      </c>
      <c r="G109" s="145">
        <f t="shared" ref="G109:V109" si="61">G110+G111</f>
        <v>0</v>
      </c>
      <c r="H109" s="145">
        <f t="shared" si="61"/>
        <v>0</v>
      </c>
      <c r="I109" s="145">
        <f t="shared" si="61"/>
        <v>0</v>
      </c>
      <c r="J109" s="145">
        <f t="shared" si="61"/>
        <v>0</v>
      </c>
      <c r="K109" s="145">
        <f t="shared" si="61"/>
        <v>0</v>
      </c>
      <c r="L109" s="145">
        <f t="shared" si="61"/>
        <v>0</v>
      </c>
      <c r="M109" s="145">
        <f t="shared" si="61"/>
        <v>0</v>
      </c>
      <c r="N109" s="145">
        <f t="shared" si="61"/>
        <v>0</v>
      </c>
      <c r="O109" s="145">
        <f t="shared" si="61"/>
        <v>0</v>
      </c>
      <c r="P109" s="145">
        <f t="shared" si="61"/>
        <v>0</v>
      </c>
      <c r="Q109" s="145">
        <f t="shared" si="61"/>
        <v>0</v>
      </c>
      <c r="R109" s="145">
        <f t="shared" si="61"/>
        <v>0</v>
      </c>
      <c r="S109" s="145">
        <f t="shared" si="61"/>
        <v>0</v>
      </c>
      <c r="T109" s="138">
        <f t="shared" si="53"/>
        <v>0</v>
      </c>
      <c r="U109" s="145">
        <f t="shared" si="61"/>
        <v>0</v>
      </c>
      <c r="V109" s="145">
        <f t="shared" si="61"/>
        <v>0</v>
      </c>
      <c r="W109" s="134" t="e">
        <f t="shared" si="54"/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33.75" hidden="1" customHeight="1">
      <c r="A110" s="269"/>
      <c r="B110" s="20"/>
      <c r="C110" s="19"/>
      <c r="D110" s="84"/>
      <c r="E110" s="146"/>
      <c r="F110" s="135">
        <f t="shared" si="52"/>
        <v>0</v>
      </c>
      <c r="G110" s="147"/>
      <c r="H110" s="250"/>
      <c r="I110" s="243"/>
      <c r="J110" s="243"/>
      <c r="K110" s="243"/>
      <c r="L110" s="244"/>
      <c r="M110" s="248"/>
      <c r="N110" s="248"/>
      <c r="O110" s="248"/>
      <c r="P110" s="248"/>
      <c r="Q110" s="248"/>
      <c r="R110" s="248"/>
      <c r="S110" s="248"/>
      <c r="T110" s="138">
        <f t="shared" si="53"/>
        <v>0</v>
      </c>
      <c r="U110" s="138"/>
      <c r="V110" s="148">
        <f>E110-F110</f>
        <v>0</v>
      </c>
      <c r="W110" s="134" t="e">
        <f t="shared" si="54"/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33.75" hidden="1" customHeight="1">
      <c r="A111" s="269"/>
      <c r="B111" s="20"/>
      <c r="C111" s="19"/>
      <c r="D111" s="84"/>
      <c r="E111" s="146"/>
      <c r="F111" s="135">
        <f t="shared" si="52"/>
        <v>0</v>
      </c>
      <c r="G111" s="147"/>
      <c r="H111" s="250"/>
      <c r="I111" s="243"/>
      <c r="J111" s="243"/>
      <c r="K111" s="243"/>
      <c r="L111" s="244"/>
      <c r="M111" s="248"/>
      <c r="N111" s="248"/>
      <c r="O111" s="248"/>
      <c r="P111" s="248"/>
      <c r="Q111" s="248"/>
      <c r="R111" s="248"/>
      <c r="S111" s="248"/>
      <c r="T111" s="138">
        <f t="shared" si="53"/>
        <v>0</v>
      </c>
      <c r="U111" s="138"/>
      <c r="V111" s="148">
        <f>E111-F111</f>
        <v>0</v>
      </c>
      <c r="W111" s="134" t="e">
        <f t="shared" si="54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102.75" customHeight="1">
      <c r="A112" s="327">
        <v>52</v>
      </c>
      <c r="B112" s="328">
        <v>10</v>
      </c>
      <c r="C112" s="329" t="s">
        <v>60</v>
      </c>
      <c r="D112" s="330"/>
      <c r="E112" s="331">
        <f t="shared" ref="E112:V112" si="62">E113+E115+E117+E119</f>
        <v>377000</v>
      </c>
      <c r="F112" s="331">
        <f t="shared" si="62"/>
        <v>377000</v>
      </c>
      <c r="G112" s="331">
        <f t="shared" si="62"/>
        <v>377000</v>
      </c>
      <c r="H112" s="331">
        <f t="shared" si="62"/>
        <v>0</v>
      </c>
      <c r="I112" s="331">
        <f t="shared" si="62"/>
        <v>0</v>
      </c>
      <c r="J112" s="331">
        <f t="shared" si="62"/>
        <v>0</v>
      </c>
      <c r="K112" s="331">
        <f t="shared" si="62"/>
        <v>0</v>
      </c>
      <c r="L112" s="331">
        <f t="shared" si="62"/>
        <v>0</v>
      </c>
      <c r="M112" s="331">
        <f t="shared" si="62"/>
        <v>0</v>
      </c>
      <c r="N112" s="331">
        <f t="shared" si="62"/>
        <v>0</v>
      </c>
      <c r="O112" s="331">
        <f t="shared" si="62"/>
        <v>0</v>
      </c>
      <c r="P112" s="331">
        <f t="shared" si="62"/>
        <v>0</v>
      </c>
      <c r="Q112" s="331">
        <f t="shared" si="62"/>
        <v>0</v>
      </c>
      <c r="R112" s="331">
        <f t="shared" si="62"/>
        <v>0</v>
      </c>
      <c r="S112" s="331">
        <f t="shared" si="62"/>
        <v>0</v>
      </c>
      <c r="T112" s="331">
        <f t="shared" si="62"/>
        <v>0</v>
      </c>
      <c r="U112" s="331">
        <f t="shared" si="62"/>
        <v>377000</v>
      </c>
      <c r="V112" s="331">
        <f t="shared" si="62"/>
        <v>0</v>
      </c>
      <c r="W112" s="134">
        <f t="shared" si="54"/>
        <v>100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53.25" customHeight="1">
      <c r="A113" s="273">
        <v>53</v>
      </c>
      <c r="B113" s="191">
        <v>1011080</v>
      </c>
      <c r="C113" s="299" t="s">
        <v>111</v>
      </c>
      <c r="D113" s="298"/>
      <c r="E113" s="226">
        <f>E114</f>
        <v>65000</v>
      </c>
      <c r="F113" s="226">
        <f t="shared" ref="F113:V113" si="63">F114</f>
        <v>65000</v>
      </c>
      <c r="G113" s="226">
        <f t="shared" si="63"/>
        <v>65000</v>
      </c>
      <c r="H113" s="226">
        <f t="shared" si="63"/>
        <v>0</v>
      </c>
      <c r="I113" s="226">
        <f t="shared" si="63"/>
        <v>0</v>
      </c>
      <c r="J113" s="226">
        <f t="shared" si="63"/>
        <v>0</v>
      </c>
      <c r="K113" s="226">
        <f t="shared" si="63"/>
        <v>0</v>
      </c>
      <c r="L113" s="226">
        <f t="shared" si="63"/>
        <v>0</v>
      </c>
      <c r="M113" s="226">
        <f t="shared" si="63"/>
        <v>0</v>
      </c>
      <c r="N113" s="226">
        <f t="shared" si="63"/>
        <v>0</v>
      </c>
      <c r="O113" s="226">
        <f t="shared" si="63"/>
        <v>0</v>
      </c>
      <c r="P113" s="226">
        <f t="shared" si="63"/>
        <v>0</v>
      </c>
      <c r="Q113" s="226">
        <f t="shared" si="63"/>
        <v>0</v>
      </c>
      <c r="R113" s="226">
        <f t="shared" si="63"/>
        <v>0</v>
      </c>
      <c r="S113" s="226">
        <f t="shared" si="63"/>
        <v>0</v>
      </c>
      <c r="T113" s="226">
        <f t="shared" si="63"/>
        <v>0</v>
      </c>
      <c r="U113" s="226">
        <f t="shared" si="63"/>
        <v>65000</v>
      </c>
      <c r="V113" s="226">
        <f t="shared" si="63"/>
        <v>0</v>
      </c>
      <c r="W113" s="134">
        <f t="shared" si="54"/>
        <v>100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117.75" customHeight="1">
      <c r="A114" s="272">
        <v>54</v>
      </c>
      <c r="B114" s="119">
        <v>3110</v>
      </c>
      <c r="C114" s="237" t="s">
        <v>32</v>
      </c>
      <c r="D114" s="289" t="s">
        <v>112</v>
      </c>
      <c r="E114" s="161">
        <v>65000</v>
      </c>
      <c r="F114" s="146">
        <f t="shared" si="52"/>
        <v>65000</v>
      </c>
      <c r="G114" s="143">
        <v>65000</v>
      </c>
      <c r="H114" s="143"/>
      <c r="I114" s="143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38">
        <f t="shared" si="53"/>
        <v>0</v>
      </c>
      <c r="U114" s="151">
        <v>65000</v>
      </c>
      <c r="V114" s="143">
        <f>E114-F114</f>
        <v>0</v>
      </c>
      <c r="W114" s="134">
        <f t="shared" si="54"/>
        <v>100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59.25" customHeight="1">
      <c r="A115" s="276">
        <v>55</v>
      </c>
      <c r="B115" s="76">
        <v>1014030</v>
      </c>
      <c r="C115" s="102" t="s">
        <v>124</v>
      </c>
      <c r="D115" s="313"/>
      <c r="E115" s="226">
        <f>E116</f>
        <v>50000</v>
      </c>
      <c r="F115" s="226">
        <f t="shared" ref="F115:V115" si="64">F116</f>
        <v>50000</v>
      </c>
      <c r="G115" s="226">
        <f t="shared" si="64"/>
        <v>50000</v>
      </c>
      <c r="H115" s="226">
        <f t="shared" si="64"/>
        <v>0</v>
      </c>
      <c r="I115" s="226">
        <f t="shared" si="64"/>
        <v>0</v>
      </c>
      <c r="J115" s="226">
        <f t="shared" si="64"/>
        <v>0</v>
      </c>
      <c r="K115" s="226">
        <f t="shared" si="64"/>
        <v>0</v>
      </c>
      <c r="L115" s="226">
        <f t="shared" si="64"/>
        <v>0</v>
      </c>
      <c r="M115" s="226">
        <f t="shared" si="64"/>
        <v>0</v>
      </c>
      <c r="N115" s="226">
        <f t="shared" si="64"/>
        <v>0</v>
      </c>
      <c r="O115" s="226">
        <f t="shared" si="64"/>
        <v>0</v>
      </c>
      <c r="P115" s="226">
        <f t="shared" si="64"/>
        <v>0</v>
      </c>
      <c r="Q115" s="226">
        <f t="shared" si="64"/>
        <v>0</v>
      </c>
      <c r="R115" s="226">
        <f t="shared" si="64"/>
        <v>0</v>
      </c>
      <c r="S115" s="226">
        <f t="shared" si="64"/>
        <v>0</v>
      </c>
      <c r="T115" s="226">
        <f t="shared" si="64"/>
        <v>0</v>
      </c>
      <c r="U115" s="226">
        <f t="shared" si="64"/>
        <v>50000</v>
      </c>
      <c r="V115" s="226">
        <f t="shared" si="64"/>
        <v>0</v>
      </c>
      <c r="W115" s="134">
        <f t="shared" si="54"/>
        <v>100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46.5" customHeight="1">
      <c r="A116" s="272">
        <v>56</v>
      </c>
      <c r="B116" s="119">
        <v>3110</v>
      </c>
      <c r="C116" s="237" t="s">
        <v>32</v>
      </c>
      <c r="D116" s="289" t="s">
        <v>125</v>
      </c>
      <c r="E116" s="161">
        <v>50000</v>
      </c>
      <c r="F116" s="146">
        <f>G116+T116</f>
        <v>50000</v>
      </c>
      <c r="G116" s="143">
        <v>50000</v>
      </c>
      <c r="H116" s="143"/>
      <c r="I116" s="143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38">
        <f>H116+I116+J116+K116+L116</f>
        <v>0</v>
      </c>
      <c r="U116" s="151">
        <v>50000</v>
      </c>
      <c r="V116" s="143">
        <f>E116-F116</f>
        <v>0</v>
      </c>
      <c r="W116" s="134">
        <f t="shared" si="54"/>
        <v>100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57" customHeight="1">
      <c r="A117" s="273">
        <v>57</v>
      </c>
      <c r="B117" s="310">
        <v>1014081</v>
      </c>
      <c r="C117" s="81" t="s">
        <v>126</v>
      </c>
      <c r="D117" s="312"/>
      <c r="E117" s="226">
        <f>E118</f>
        <v>30000</v>
      </c>
      <c r="F117" s="226">
        <f t="shared" ref="F117:V117" si="65">F118</f>
        <v>30000</v>
      </c>
      <c r="G117" s="226">
        <f t="shared" si="65"/>
        <v>30000</v>
      </c>
      <c r="H117" s="226">
        <f t="shared" si="65"/>
        <v>0</v>
      </c>
      <c r="I117" s="226">
        <f t="shared" si="65"/>
        <v>0</v>
      </c>
      <c r="J117" s="226">
        <f t="shared" si="65"/>
        <v>0</v>
      </c>
      <c r="K117" s="226">
        <f t="shared" si="65"/>
        <v>0</v>
      </c>
      <c r="L117" s="226">
        <f t="shared" si="65"/>
        <v>0</v>
      </c>
      <c r="M117" s="226">
        <f t="shared" si="65"/>
        <v>0</v>
      </c>
      <c r="N117" s="226">
        <f t="shared" si="65"/>
        <v>0</v>
      </c>
      <c r="O117" s="226">
        <f t="shared" si="65"/>
        <v>0</v>
      </c>
      <c r="P117" s="226">
        <f t="shared" si="65"/>
        <v>0</v>
      </c>
      <c r="Q117" s="226">
        <f t="shared" si="65"/>
        <v>0</v>
      </c>
      <c r="R117" s="226">
        <f t="shared" si="65"/>
        <v>0</v>
      </c>
      <c r="S117" s="226">
        <f t="shared" si="65"/>
        <v>0</v>
      </c>
      <c r="T117" s="226">
        <f t="shared" si="65"/>
        <v>0</v>
      </c>
      <c r="U117" s="226">
        <f t="shared" si="65"/>
        <v>30000</v>
      </c>
      <c r="V117" s="226">
        <f t="shared" si="65"/>
        <v>0</v>
      </c>
      <c r="W117" s="134">
        <f t="shared" si="54"/>
        <v>100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48" customHeight="1">
      <c r="A118" s="272">
        <v>58</v>
      </c>
      <c r="B118" s="119">
        <v>3110</v>
      </c>
      <c r="C118" s="237" t="s">
        <v>32</v>
      </c>
      <c r="D118" s="289" t="s">
        <v>127</v>
      </c>
      <c r="E118" s="161">
        <v>30000</v>
      </c>
      <c r="F118" s="135">
        <f>G118+T118</f>
        <v>30000</v>
      </c>
      <c r="G118" s="143">
        <v>30000</v>
      </c>
      <c r="H118" s="143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38">
        <f>H118+I118+J118+J118+J118</f>
        <v>0</v>
      </c>
      <c r="U118" s="151">
        <v>30000</v>
      </c>
      <c r="V118" s="143">
        <f>E118-F118</f>
        <v>0</v>
      </c>
      <c r="W118" s="134">
        <f t="shared" si="54"/>
        <v>100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60" customHeight="1">
      <c r="A119" s="273">
        <v>59</v>
      </c>
      <c r="B119" s="191">
        <v>1017520</v>
      </c>
      <c r="C119" s="81" t="s">
        <v>74</v>
      </c>
      <c r="D119" s="235"/>
      <c r="E119" s="226">
        <f t="shared" ref="E119:V119" si="66">E120</f>
        <v>232000</v>
      </c>
      <c r="F119" s="226">
        <f t="shared" si="66"/>
        <v>232000</v>
      </c>
      <c r="G119" s="226">
        <f t="shared" si="66"/>
        <v>232000</v>
      </c>
      <c r="H119" s="226">
        <f t="shared" si="66"/>
        <v>0</v>
      </c>
      <c r="I119" s="226">
        <f t="shared" si="66"/>
        <v>0</v>
      </c>
      <c r="J119" s="226">
        <f t="shared" si="66"/>
        <v>0</v>
      </c>
      <c r="K119" s="226">
        <f t="shared" si="66"/>
        <v>0</v>
      </c>
      <c r="L119" s="226">
        <f t="shared" si="66"/>
        <v>0</v>
      </c>
      <c r="M119" s="226">
        <f t="shared" si="66"/>
        <v>0</v>
      </c>
      <c r="N119" s="226">
        <f t="shared" si="66"/>
        <v>0</v>
      </c>
      <c r="O119" s="226">
        <f t="shared" si="66"/>
        <v>0</v>
      </c>
      <c r="P119" s="226">
        <f t="shared" si="66"/>
        <v>0</v>
      </c>
      <c r="Q119" s="226">
        <f t="shared" si="66"/>
        <v>0</v>
      </c>
      <c r="R119" s="226">
        <f t="shared" si="66"/>
        <v>0</v>
      </c>
      <c r="S119" s="226">
        <f t="shared" si="66"/>
        <v>0</v>
      </c>
      <c r="T119" s="226">
        <f t="shared" si="66"/>
        <v>0</v>
      </c>
      <c r="U119" s="226">
        <f t="shared" si="66"/>
        <v>232000</v>
      </c>
      <c r="V119" s="226">
        <f t="shared" si="66"/>
        <v>0</v>
      </c>
      <c r="W119" s="134">
        <f t="shared" si="54"/>
        <v>100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60" customHeight="1">
      <c r="A120" s="270">
        <v>60</v>
      </c>
      <c r="B120" s="119">
        <v>3110</v>
      </c>
      <c r="C120" s="237" t="s">
        <v>32</v>
      </c>
      <c r="D120" s="179" t="s">
        <v>93</v>
      </c>
      <c r="E120" s="227">
        <v>232000</v>
      </c>
      <c r="F120" s="151">
        <f>G120+T120</f>
        <v>232000</v>
      </c>
      <c r="G120" s="151">
        <v>232000</v>
      </c>
      <c r="H120" s="151"/>
      <c r="I120" s="151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1">
        <f>H120+I120+J120+K120</f>
        <v>0</v>
      </c>
      <c r="U120" s="143">
        <v>232000</v>
      </c>
      <c r="V120" s="151">
        <f>E120-F120</f>
        <v>0</v>
      </c>
      <c r="W120" s="134">
        <f t="shared" si="54"/>
        <v>100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108" customHeight="1">
      <c r="A121" s="274">
        <v>61</v>
      </c>
      <c r="B121" s="206">
        <v>11</v>
      </c>
      <c r="C121" s="163" t="s">
        <v>20</v>
      </c>
      <c r="D121" s="178"/>
      <c r="E121" s="140">
        <f>E124+E122+E126</f>
        <v>320000</v>
      </c>
      <c r="F121" s="140">
        <f t="shared" ref="F121:V121" si="67">F124+F122+F126</f>
        <v>318950</v>
      </c>
      <c r="G121" s="140">
        <f t="shared" si="67"/>
        <v>318950</v>
      </c>
      <c r="H121" s="140">
        <f t="shared" si="67"/>
        <v>0</v>
      </c>
      <c r="I121" s="140">
        <f t="shared" si="67"/>
        <v>0</v>
      </c>
      <c r="J121" s="140">
        <f t="shared" si="67"/>
        <v>0</v>
      </c>
      <c r="K121" s="140">
        <f t="shared" si="67"/>
        <v>0</v>
      </c>
      <c r="L121" s="140">
        <f t="shared" si="67"/>
        <v>0</v>
      </c>
      <c r="M121" s="140">
        <f t="shared" si="67"/>
        <v>0</v>
      </c>
      <c r="N121" s="140">
        <f t="shared" si="67"/>
        <v>0</v>
      </c>
      <c r="O121" s="140">
        <f t="shared" si="67"/>
        <v>0</v>
      </c>
      <c r="P121" s="140">
        <f t="shared" si="67"/>
        <v>0</v>
      </c>
      <c r="Q121" s="140">
        <f t="shared" si="67"/>
        <v>0</v>
      </c>
      <c r="R121" s="140">
        <f t="shared" si="67"/>
        <v>0</v>
      </c>
      <c r="S121" s="140">
        <f t="shared" si="67"/>
        <v>0</v>
      </c>
      <c r="T121" s="140">
        <f t="shared" si="67"/>
        <v>0</v>
      </c>
      <c r="U121" s="140">
        <f t="shared" si="67"/>
        <v>318950</v>
      </c>
      <c r="V121" s="140">
        <f t="shared" si="67"/>
        <v>1050</v>
      </c>
      <c r="W121" s="134">
        <f t="shared" si="54"/>
        <v>99.671875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57.75" customHeight="1">
      <c r="A122" s="273">
        <v>62</v>
      </c>
      <c r="B122" s="191">
        <v>1115011</v>
      </c>
      <c r="C122" s="300" t="s">
        <v>113</v>
      </c>
      <c r="D122" s="298" t="s">
        <v>2</v>
      </c>
      <c r="E122" s="145">
        <f>E123</f>
        <v>43000</v>
      </c>
      <c r="F122" s="145">
        <f t="shared" ref="F122:V122" si="68">F123</f>
        <v>42000</v>
      </c>
      <c r="G122" s="145">
        <f t="shared" si="68"/>
        <v>42000</v>
      </c>
      <c r="H122" s="145">
        <f t="shared" si="68"/>
        <v>0</v>
      </c>
      <c r="I122" s="145">
        <f t="shared" si="68"/>
        <v>0</v>
      </c>
      <c r="J122" s="145">
        <f t="shared" si="68"/>
        <v>0</v>
      </c>
      <c r="K122" s="145">
        <f t="shared" si="68"/>
        <v>0</v>
      </c>
      <c r="L122" s="145">
        <f t="shared" si="68"/>
        <v>0</v>
      </c>
      <c r="M122" s="145">
        <f t="shared" si="68"/>
        <v>0</v>
      </c>
      <c r="N122" s="145">
        <f t="shared" si="68"/>
        <v>0</v>
      </c>
      <c r="O122" s="145">
        <f t="shared" si="68"/>
        <v>0</v>
      </c>
      <c r="P122" s="145">
        <f t="shared" si="68"/>
        <v>0</v>
      </c>
      <c r="Q122" s="145">
        <f t="shared" si="68"/>
        <v>0</v>
      </c>
      <c r="R122" s="145">
        <f t="shared" si="68"/>
        <v>0</v>
      </c>
      <c r="S122" s="145">
        <f t="shared" si="68"/>
        <v>0</v>
      </c>
      <c r="T122" s="145">
        <f t="shared" si="68"/>
        <v>0</v>
      </c>
      <c r="U122" s="145">
        <f t="shared" si="68"/>
        <v>42000</v>
      </c>
      <c r="V122" s="145">
        <f t="shared" si="68"/>
        <v>1000</v>
      </c>
      <c r="W122" s="134">
        <f t="shared" si="54"/>
        <v>97.674418604651166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108" customHeight="1">
      <c r="A123" s="270">
        <v>63</v>
      </c>
      <c r="B123" s="301">
        <v>3110</v>
      </c>
      <c r="C123" s="237" t="s">
        <v>32</v>
      </c>
      <c r="D123" s="289" t="s">
        <v>114</v>
      </c>
      <c r="E123" s="151">
        <v>43000</v>
      </c>
      <c r="F123" s="151">
        <f>G123+T123</f>
        <v>42000</v>
      </c>
      <c r="G123" s="151">
        <v>42000</v>
      </c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>
        <f>H123+I123+J123</f>
        <v>0</v>
      </c>
      <c r="U123" s="151">
        <v>42000</v>
      </c>
      <c r="V123" s="151">
        <f>E123-F123</f>
        <v>1000</v>
      </c>
      <c r="W123" s="134">
        <f t="shared" si="54"/>
        <v>97.674418604651166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78" customHeight="1">
      <c r="A124" s="273">
        <v>64</v>
      </c>
      <c r="B124" s="191">
        <v>1115031</v>
      </c>
      <c r="C124" s="81" t="s">
        <v>96</v>
      </c>
      <c r="D124" s="266"/>
      <c r="E124" s="145">
        <f>E125</f>
        <v>231922</v>
      </c>
      <c r="F124" s="145">
        <f t="shared" ref="F124:V124" si="69">F125</f>
        <v>231922</v>
      </c>
      <c r="G124" s="145">
        <f t="shared" si="69"/>
        <v>231922</v>
      </c>
      <c r="H124" s="145">
        <f t="shared" si="69"/>
        <v>0</v>
      </c>
      <c r="I124" s="145">
        <f t="shared" si="69"/>
        <v>0</v>
      </c>
      <c r="J124" s="145">
        <f t="shared" si="69"/>
        <v>0</v>
      </c>
      <c r="K124" s="145">
        <f t="shared" si="69"/>
        <v>0</v>
      </c>
      <c r="L124" s="145">
        <f t="shared" si="69"/>
        <v>0</v>
      </c>
      <c r="M124" s="145">
        <f t="shared" si="69"/>
        <v>0</v>
      </c>
      <c r="N124" s="145">
        <f t="shared" si="69"/>
        <v>0</v>
      </c>
      <c r="O124" s="145">
        <f t="shared" si="69"/>
        <v>0</v>
      </c>
      <c r="P124" s="145">
        <f t="shared" si="69"/>
        <v>0</v>
      </c>
      <c r="Q124" s="145">
        <f t="shared" si="69"/>
        <v>0</v>
      </c>
      <c r="R124" s="145">
        <f t="shared" si="69"/>
        <v>0</v>
      </c>
      <c r="S124" s="145">
        <f t="shared" si="69"/>
        <v>0</v>
      </c>
      <c r="T124" s="145">
        <f t="shared" si="69"/>
        <v>0</v>
      </c>
      <c r="U124" s="145">
        <f t="shared" si="69"/>
        <v>231922</v>
      </c>
      <c r="V124" s="145">
        <f t="shared" si="69"/>
        <v>0</v>
      </c>
      <c r="W124" s="134">
        <f t="shared" si="54"/>
        <v>100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54" customHeight="1">
      <c r="A125" s="270">
        <v>65</v>
      </c>
      <c r="B125" s="119">
        <v>3110</v>
      </c>
      <c r="C125" s="258" t="s">
        <v>32</v>
      </c>
      <c r="D125" s="267" t="s">
        <v>115</v>
      </c>
      <c r="E125" s="151">
        <v>231922</v>
      </c>
      <c r="F125" s="151">
        <f>G125+T125</f>
        <v>231922</v>
      </c>
      <c r="G125" s="151">
        <v>231922</v>
      </c>
      <c r="H125" s="151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>
        <f>H125+I125+J125+K125</f>
        <v>0</v>
      </c>
      <c r="U125" s="143">
        <v>231922</v>
      </c>
      <c r="V125" s="151">
        <f>E125-F125</f>
        <v>0</v>
      </c>
      <c r="W125" s="134">
        <f t="shared" si="54"/>
        <v>100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54" customHeight="1">
      <c r="A126" s="273">
        <v>66</v>
      </c>
      <c r="B126" s="191">
        <v>1117520</v>
      </c>
      <c r="C126" s="81" t="s">
        <v>74</v>
      </c>
      <c r="D126" s="235"/>
      <c r="E126" s="145">
        <f>E127</f>
        <v>45078</v>
      </c>
      <c r="F126" s="145">
        <f t="shared" ref="F126:T126" si="70">F127</f>
        <v>45028</v>
      </c>
      <c r="G126" s="145">
        <f t="shared" si="70"/>
        <v>45028</v>
      </c>
      <c r="H126" s="145">
        <f t="shared" si="70"/>
        <v>0</v>
      </c>
      <c r="I126" s="145">
        <f t="shared" si="70"/>
        <v>0</v>
      </c>
      <c r="J126" s="145">
        <f t="shared" si="70"/>
        <v>0</v>
      </c>
      <c r="K126" s="145">
        <f t="shared" si="70"/>
        <v>0</v>
      </c>
      <c r="L126" s="145">
        <f t="shared" si="70"/>
        <v>0</v>
      </c>
      <c r="M126" s="145">
        <f t="shared" si="70"/>
        <v>0</v>
      </c>
      <c r="N126" s="145">
        <f t="shared" si="70"/>
        <v>0</v>
      </c>
      <c r="O126" s="145">
        <f t="shared" si="70"/>
        <v>0</v>
      </c>
      <c r="P126" s="145">
        <f t="shared" si="70"/>
        <v>0</v>
      </c>
      <c r="Q126" s="145">
        <f t="shared" si="70"/>
        <v>0</v>
      </c>
      <c r="R126" s="145">
        <f t="shared" si="70"/>
        <v>0</v>
      </c>
      <c r="S126" s="145">
        <f t="shared" si="70"/>
        <v>0</v>
      </c>
      <c r="T126" s="145">
        <f t="shared" si="70"/>
        <v>0</v>
      </c>
      <c r="U126" s="145">
        <f t="shared" ref="U126:V126" si="71">U127</f>
        <v>45028</v>
      </c>
      <c r="V126" s="145">
        <f t="shared" si="71"/>
        <v>50</v>
      </c>
      <c r="W126" s="134">
        <f t="shared" si="54"/>
        <v>99.889081148231952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54" customHeight="1">
      <c r="A127" s="270">
        <v>67</v>
      </c>
      <c r="B127" s="119">
        <v>3110</v>
      </c>
      <c r="C127" s="237" t="s">
        <v>32</v>
      </c>
      <c r="D127" s="179" t="s">
        <v>93</v>
      </c>
      <c r="E127" s="151">
        <v>45078</v>
      </c>
      <c r="F127" s="151">
        <f>G127+T127</f>
        <v>45028</v>
      </c>
      <c r="G127" s="151">
        <v>45028</v>
      </c>
      <c r="H127" s="151"/>
      <c r="I127" s="151"/>
      <c r="J127" s="151"/>
      <c r="K127" s="152"/>
      <c r="L127" s="152"/>
      <c r="M127" s="152"/>
      <c r="N127" s="152"/>
      <c r="O127" s="152"/>
      <c r="P127" s="152"/>
      <c r="Q127" s="152"/>
      <c r="R127" s="152"/>
      <c r="S127" s="152"/>
      <c r="T127" s="151">
        <f>H127+I127+J127+K127+L127</f>
        <v>0</v>
      </c>
      <c r="U127" s="143">
        <v>45028</v>
      </c>
      <c r="V127" s="151">
        <f>E127-F127</f>
        <v>50</v>
      </c>
      <c r="W127" s="134">
        <f t="shared" si="54"/>
        <v>99.889081148231952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146.25" customHeight="1">
      <c r="A128" s="274">
        <v>68</v>
      </c>
      <c r="B128" s="208" t="s">
        <v>13</v>
      </c>
      <c r="C128" s="236" t="s">
        <v>61</v>
      </c>
      <c r="D128" s="108"/>
      <c r="E128" s="140">
        <f>E129+E141+E144+E147+E164+E173+E189+E191+E151</f>
        <v>28737432</v>
      </c>
      <c r="F128" s="140">
        <f t="shared" ref="F128:V128" si="72">F129+F141+F144+F147+F164+F173+F189+F191+F151</f>
        <v>27190895.68</v>
      </c>
      <c r="G128" s="140">
        <f t="shared" si="72"/>
        <v>27190895.68</v>
      </c>
      <c r="H128" s="140">
        <f t="shared" si="72"/>
        <v>0</v>
      </c>
      <c r="I128" s="140">
        <f t="shared" si="72"/>
        <v>0</v>
      </c>
      <c r="J128" s="140">
        <f t="shared" si="72"/>
        <v>0</v>
      </c>
      <c r="K128" s="140">
        <f t="shared" si="72"/>
        <v>0</v>
      </c>
      <c r="L128" s="140">
        <f t="shared" si="72"/>
        <v>0</v>
      </c>
      <c r="M128" s="140">
        <f t="shared" si="72"/>
        <v>0</v>
      </c>
      <c r="N128" s="140">
        <f t="shared" si="72"/>
        <v>0</v>
      </c>
      <c r="O128" s="140">
        <f t="shared" si="72"/>
        <v>0</v>
      </c>
      <c r="P128" s="140">
        <f t="shared" si="72"/>
        <v>0</v>
      </c>
      <c r="Q128" s="140">
        <f t="shared" si="72"/>
        <v>0</v>
      </c>
      <c r="R128" s="140">
        <f t="shared" si="72"/>
        <v>0</v>
      </c>
      <c r="S128" s="140">
        <f t="shared" si="72"/>
        <v>0</v>
      </c>
      <c r="T128" s="140">
        <f t="shared" si="72"/>
        <v>0</v>
      </c>
      <c r="U128" s="140">
        <f t="shared" si="72"/>
        <v>27190895.68</v>
      </c>
      <c r="V128" s="140">
        <f t="shared" si="72"/>
        <v>1546536.3200000003</v>
      </c>
      <c r="W128" s="134">
        <f t="shared" ref="W128" si="73">U128*100/E128</f>
        <v>94.618390675965756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51" hidden="1" customHeight="1">
      <c r="A129" s="273">
        <v>60</v>
      </c>
      <c r="B129" s="72" t="s">
        <v>116</v>
      </c>
      <c r="C129" s="81" t="s">
        <v>91</v>
      </c>
      <c r="D129" s="298"/>
      <c r="E129" s="145">
        <f>E130</f>
        <v>0</v>
      </c>
      <c r="F129" s="154">
        <f t="shared" ref="F129:V129" si="74">F130</f>
        <v>0</v>
      </c>
      <c r="G129" s="154">
        <f t="shared" si="74"/>
        <v>0</v>
      </c>
      <c r="H129" s="154">
        <f t="shared" si="74"/>
        <v>0</v>
      </c>
      <c r="I129" s="154">
        <f t="shared" si="74"/>
        <v>0</v>
      </c>
      <c r="J129" s="154">
        <f t="shared" si="74"/>
        <v>0</v>
      </c>
      <c r="K129" s="154">
        <f t="shared" si="74"/>
        <v>0</v>
      </c>
      <c r="L129" s="154">
        <f t="shared" si="74"/>
        <v>0</v>
      </c>
      <c r="M129" s="154">
        <f t="shared" si="74"/>
        <v>0</v>
      </c>
      <c r="N129" s="154">
        <f t="shared" si="74"/>
        <v>0</v>
      </c>
      <c r="O129" s="154">
        <f t="shared" si="74"/>
        <v>0</v>
      </c>
      <c r="P129" s="154">
        <f t="shared" si="74"/>
        <v>0</v>
      </c>
      <c r="Q129" s="154">
        <f t="shared" si="74"/>
        <v>0</v>
      </c>
      <c r="R129" s="154">
        <f t="shared" si="74"/>
        <v>0</v>
      </c>
      <c r="S129" s="154">
        <f t="shared" si="74"/>
        <v>0</v>
      </c>
      <c r="T129" s="145">
        <f t="shared" si="74"/>
        <v>0</v>
      </c>
      <c r="U129" s="145">
        <f t="shared" si="74"/>
        <v>0</v>
      </c>
      <c r="V129" s="145">
        <f t="shared" si="74"/>
        <v>0</v>
      </c>
      <c r="W129" s="134" t="e">
        <f t="shared" ref="W129:W150" si="75">U129*100/E129</f>
        <v>#DIV/0!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114.75" hidden="1" customHeight="1">
      <c r="A130" s="272">
        <v>61</v>
      </c>
      <c r="B130" s="20"/>
      <c r="C130" s="237" t="s">
        <v>31</v>
      </c>
      <c r="D130" s="302" t="s">
        <v>120</v>
      </c>
      <c r="E130" s="143"/>
      <c r="F130" s="143">
        <f>G130+T130</f>
        <v>0</v>
      </c>
      <c r="G130" s="143">
        <v>0</v>
      </c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>
        <f>H130+I130+J130+K130+L130+M130+N130+O130</f>
        <v>0</v>
      </c>
      <c r="U130" s="143">
        <v>0</v>
      </c>
      <c r="V130" s="143">
        <f>E130-F130</f>
        <v>0</v>
      </c>
      <c r="W130" s="134" t="e">
        <f t="shared" si="75"/>
        <v>#DIV/0!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38.25" hidden="1" customHeight="1">
      <c r="A131" s="273"/>
      <c r="B131" s="72"/>
      <c r="C131" s="86"/>
      <c r="D131" s="85"/>
      <c r="E131" s="145">
        <f>E132+E133</f>
        <v>0</v>
      </c>
      <c r="F131" s="145">
        <f t="shared" ref="F131:V131" si="76">F132+F133</f>
        <v>0</v>
      </c>
      <c r="G131" s="145">
        <f t="shared" si="76"/>
        <v>0</v>
      </c>
      <c r="H131" s="145">
        <f t="shared" si="76"/>
        <v>0</v>
      </c>
      <c r="I131" s="145">
        <f t="shared" si="76"/>
        <v>0</v>
      </c>
      <c r="J131" s="145">
        <f t="shared" si="76"/>
        <v>0</v>
      </c>
      <c r="K131" s="145">
        <f t="shared" si="76"/>
        <v>0</v>
      </c>
      <c r="L131" s="145">
        <f t="shared" si="76"/>
        <v>0</v>
      </c>
      <c r="M131" s="145">
        <f t="shared" si="76"/>
        <v>0</v>
      </c>
      <c r="N131" s="145">
        <f t="shared" si="76"/>
        <v>0</v>
      </c>
      <c r="O131" s="145">
        <f t="shared" si="76"/>
        <v>0</v>
      </c>
      <c r="P131" s="145">
        <f t="shared" si="76"/>
        <v>0</v>
      </c>
      <c r="Q131" s="145">
        <f t="shared" si="76"/>
        <v>0</v>
      </c>
      <c r="R131" s="145">
        <f t="shared" si="76"/>
        <v>0</v>
      </c>
      <c r="S131" s="145">
        <f t="shared" si="76"/>
        <v>0</v>
      </c>
      <c r="T131" s="145">
        <f t="shared" si="76"/>
        <v>0</v>
      </c>
      <c r="U131" s="145">
        <f t="shared" si="76"/>
        <v>10077.41</v>
      </c>
      <c r="V131" s="145">
        <f t="shared" si="76"/>
        <v>0</v>
      </c>
      <c r="W131" s="134" t="e">
        <f t="shared" si="75"/>
        <v>#DIV/0!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38.25" hidden="1" customHeight="1">
      <c r="A132" s="272"/>
      <c r="B132" s="71"/>
      <c r="C132" s="19"/>
      <c r="D132" s="80"/>
      <c r="E132" s="143"/>
      <c r="F132" s="143">
        <f>G132+T132</f>
        <v>0</v>
      </c>
      <c r="G132" s="156"/>
      <c r="H132" s="155"/>
      <c r="I132" s="155"/>
      <c r="J132" s="155"/>
      <c r="K132" s="156"/>
      <c r="L132" s="156"/>
      <c r="M132" s="156"/>
      <c r="N132" s="156"/>
      <c r="O132" s="156"/>
      <c r="P132" s="156"/>
      <c r="Q132" s="156"/>
      <c r="R132" s="156"/>
      <c r="S132" s="156"/>
      <c r="T132" s="143">
        <f>H132+I132+J132+K132+L132+M132+N132+O132</f>
        <v>0</v>
      </c>
      <c r="U132" s="143">
        <v>10077.41</v>
      </c>
      <c r="V132" s="143">
        <f>E132-F132</f>
        <v>0</v>
      </c>
      <c r="W132" s="134" t="e">
        <f t="shared" si="75"/>
        <v>#DIV/0!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60.75" hidden="1" customHeight="1">
      <c r="A133" s="272"/>
      <c r="B133" s="71"/>
      <c r="C133" s="19"/>
      <c r="D133" s="80"/>
      <c r="E133" s="143"/>
      <c r="F133" s="143">
        <f>G133+T133</f>
        <v>0</v>
      </c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43">
        <f>H133+I133+J133+K133+L133+M133+N133+O133</f>
        <v>0</v>
      </c>
      <c r="U133" s="144"/>
      <c r="V133" s="143">
        <f>E133-F133</f>
        <v>0</v>
      </c>
      <c r="W133" s="134" t="e">
        <f t="shared" si="75"/>
        <v>#DIV/0!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60.75" hidden="1" customHeight="1">
      <c r="A134" s="273"/>
      <c r="B134" s="72"/>
      <c r="C134" s="81"/>
      <c r="D134" s="85"/>
      <c r="E134" s="145">
        <f>E135+E136</f>
        <v>0</v>
      </c>
      <c r="F134" s="145">
        <f t="shared" ref="F134:V134" si="77">F135+F136</f>
        <v>0</v>
      </c>
      <c r="G134" s="145">
        <f t="shared" si="77"/>
        <v>0</v>
      </c>
      <c r="H134" s="145">
        <f t="shared" si="77"/>
        <v>0</v>
      </c>
      <c r="I134" s="145">
        <f t="shared" si="77"/>
        <v>0</v>
      </c>
      <c r="J134" s="145">
        <f t="shared" si="77"/>
        <v>0</v>
      </c>
      <c r="K134" s="145">
        <f t="shared" si="77"/>
        <v>0</v>
      </c>
      <c r="L134" s="145">
        <f t="shared" si="77"/>
        <v>0</v>
      </c>
      <c r="M134" s="145">
        <f t="shared" si="77"/>
        <v>0</v>
      </c>
      <c r="N134" s="145">
        <f t="shared" si="77"/>
        <v>0</v>
      </c>
      <c r="O134" s="145">
        <f t="shared" si="77"/>
        <v>0</v>
      </c>
      <c r="P134" s="145">
        <f t="shared" si="77"/>
        <v>0</v>
      </c>
      <c r="Q134" s="145">
        <f t="shared" si="77"/>
        <v>0</v>
      </c>
      <c r="R134" s="145">
        <f t="shared" si="77"/>
        <v>0</v>
      </c>
      <c r="S134" s="145">
        <f t="shared" si="77"/>
        <v>0</v>
      </c>
      <c r="T134" s="145">
        <f t="shared" si="77"/>
        <v>0</v>
      </c>
      <c r="U134" s="145">
        <f t="shared" si="77"/>
        <v>0</v>
      </c>
      <c r="V134" s="145">
        <f t="shared" si="77"/>
        <v>0</v>
      </c>
      <c r="W134" s="134" t="e">
        <f t="shared" si="75"/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60.75" hidden="1" customHeight="1">
      <c r="A135" s="272"/>
      <c r="B135" s="71"/>
      <c r="C135" s="19"/>
      <c r="D135" s="80"/>
      <c r="E135" s="143"/>
      <c r="F135" s="143">
        <f>G135+T135</f>
        <v>0</v>
      </c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43">
        <f>H135+I135+J135+K135+L135+M135+N135+O135+P135</f>
        <v>0</v>
      </c>
      <c r="U135" s="144"/>
      <c r="V135" s="143">
        <f>E135-F135</f>
        <v>0</v>
      </c>
      <c r="W135" s="134" t="e">
        <f t="shared" si="75"/>
        <v>#DIV/0!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60.75" hidden="1" customHeight="1">
      <c r="A136" s="272"/>
      <c r="B136" s="71"/>
      <c r="C136" s="19"/>
      <c r="D136" s="80"/>
      <c r="E136" s="143"/>
      <c r="F136" s="143">
        <f>G136+T136</f>
        <v>0</v>
      </c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43">
        <f>H136+I136+J136+K136+L136+M136+N136+O136+P136</f>
        <v>0</v>
      </c>
      <c r="U136" s="144"/>
      <c r="V136" s="143">
        <f>E136-F136</f>
        <v>0</v>
      </c>
      <c r="W136" s="134" t="e">
        <f t="shared" si="75"/>
        <v>#DIV/0!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42" hidden="1" customHeight="1">
      <c r="A137" s="273"/>
      <c r="B137" s="62"/>
      <c r="C137" s="63"/>
      <c r="D137" s="75"/>
      <c r="E137" s="145">
        <f>E138</f>
        <v>0</v>
      </c>
      <c r="F137" s="145">
        <f t="shared" ref="F137:V137" si="78">F138</f>
        <v>0</v>
      </c>
      <c r="G137" s="154">
        <f t="shared" si="78"/>
        <v>0</v>
      </c>
      <c r="H137" s="154">
        <f t="shared" si="78"/>
        <v>0</v>
      </c>
      <c r="I137" s="154">
        <f t="shared" si="78"/>
        <v>0</v>
      </c>
      <c r="J137" s="154">
        <f t="shared" si="78"/>
        <v>0</v>
      </c>
      <c r="K137" s="154">
        <f t="shared" si="78"/>
        <v>0</v>
      </c>
      <c r="L137" s="154">
        <f t="shared" si="78"/>
        <v>0</v>
      </c>
      <c r="M137" s="154">
        <f t="shared" si="78"/>
        <v>0</v>
      </c>
      <c r="N137" s="154">
        <f t="shared" si="78"/>
        <v>0</v>
      </c>
      <c r="O137" s="154">
        <f t="shared" si="78"/>
        <v>0</v>
      </c>
      <c r="P137" s="154">
        <f t="shared" si="78"/>
        <v>0</v>
      </c>
      <c r="Q137" s="154">
        <f t="shared" si="78"/>
        <v>0</v>
      </c>
      <c r="R137" s="154">
        <f t="shared" si="78"/>
        <v>0</v>
      </c>
      <c r="S137" s="154">
        <f t="shared" si="78"/>
        <v>0</v>
      </c>
      <c r="T137" s="145">
        <f t="shared" si="78"/>
        <v>0</v>
      </c>
      <c r="U137" s="145">
        <f t="shared" si="78"/>
        <v>0</v>
      </c>
      <c r="V137" s="154">
        <f t="shared" si="78"/>
        <v>0</v>
      </c>
      <c r="W137" s="134" t="e">
        <f t="shared" si="75"/>
        <v>#DIV/0!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36.75" hidden="1" customHeight="1">
      <c r="A138" s="269"/>
      <c r="B138" s="20"/>
      <c r="C138" s="19"/>
      <c r="D138" s="87"/>
      <c r="E138" s="146"/>
      <c r="F138" s="135">
        <f>G138+T138</f>
        <v>0</v>
      </c>
      <c r="G138" s="147"/>
      <c r="H138" s="243"/>
      <c r="I138" s="247"/>
      <c r="J138" s="247"/>
      <c r="K138" s="247"/>
      <c r="L138" s="248"/>
      <c r="M138" s="245"/>
      <c r="N138" s="248"/>
      <c r="O138" s="248"/>
      <c r="P138" s="248"/>
      <c r="Q138" s="248"/>
      <c r="R138" s="248"/>
      <c r="S138" s="248"/>
      <c r="T138" s="138">
        <f>H138+I138+J138+K138+L138+M138+N138+O138+P138+Q138</f>
        <v>0</v>
      </c>
      <c r="U138" s="138"/>
      <c r="V138" s="148">
        <f>E138-F138</f>
        <v>0</v>
      </c>
      <c r="W138" s="134" t="e">
        <f t="shared" si="75"/>
        <v>#DIV/0!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48.75" hidden="1" customHeight="1">
      <c r="A139" s="276"/>
      <c r="B139" s="83"/>
      <c r="C139" s="81"/>
      <c r="D139" s="75"/>
      <c r="E139" s="145">
        <f>E140</f>
        <v>0</v>
      </c>
      <c r="F139" s="145">
        <f t="shared" ref="F139:V139" si="79">F140</f>
        <v>0</v>
      </c>
      <c r="G139" s="145">
        <f t="shared" si="79"/>
        <v>0</v>
      </c>
      <c r="H139" s="145">
        <f t="shared" si="79"/>
        <v>0</v>
      </c>
      <c r="I139" s="145">
        <f t="shared" si="79"/>
        <v>0</v>
      </c>
      <c r="J139" s="145">
        <f t="shared" si="79"/>
        <v>0</v>
      </c>
      <c r="K139" s="145">
        <f t="shared" si="79"/>
        <v>0</v>
      </c>
      <c r="L139" s="145">
        <f t="shared" si="79"/>
        <v>0</v>
      </c>
      <c r="M139" s="145">
        <f t="shared" si="79"/>
        <v>0</v>
      </c>
      <c r="N139" s="145">
        <f t="shared" si="79"/>
        <v>0</v>
      </c>
      <c r="O139" s="145">
        <f t="shared" si="79"/>
        <v>0</v>
      </c>
      <c r="P139" s="145">
        <f t="shared" si="79"/>
        <v>0</v>
      </c>
      <c r="Q139" s="145">
        <f t="shared" si="79"/>
        <v>0</v>
      </c>
      <c r="R139" s="145">
        <f t="shared" si="79"/>
        <v>0</v>
      </c>
      <c r="S139" s="145">
        <f t="shared" si="79"/>
        <v>0</v>
      </c>
      <c r="T139" s="145">
        <f t="shared" si="79"/>
        <v>0</v>
      </c>
      <c r="U139" s="145">
        <f t="shared" si="79"/>
        <v>0</v>
      </c>
      <c r="V139" s="145">
        <f t="shared" si="79"/>
        <v>0</v>
      </c>
      <c r="W139" s="134" t="e">
        <f t="shared" si="75"/>
        <v>#DIV/0!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58.5" hidden="1" customHeight="1">
      <c r="A140" s="269"/>
      <c r="B140" s="20"/>
      <c r="C140" s="19"/>
      <c r="D140" s="84"/>
      <c r="E140" s="146"/>
      <c r="F140" s="135">
        <f>G140+T140</f>
        <v>0</v>
      </c>
      <c r="G140" s="147"/>
      <c r="H140" s="243"/>
      <c r="I140" s="247"/>
      <c r="J140" s="247"/>
      <c r="K140" s="247"/>
      <c r="L140" s="248"/>
      <c r="M140" s="245"/>
      <c r="N140" s="248"/>
      <c r="O140" s="248"/>
      <c r="P140" s="248"/>
      <c r="Q140" s="248"/>
      <c r="R140" s="248"/>
      <c r="S140" s="248"/>
      <c r="T140" s="138">
        <f>H140+I140+J140+K140+L140+M140+N140+O140+P140+Q140</f>
        <v>0</v>
      </c>
      <c r="U140" s="138"/>
      <c r="V140" s="148">
        <f>E140-F140</f>
        <v>0</v>
      </c>
      <c r="W140" s="134" t="e">
        <f t="shared" si="75"/>
        <v>#DIV/0!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63" customHeight="1">
      <c r="A141" s="273">
        <v>69</v>
      </c>
      <c r="B141" s="83">
        <v>1216011</v>
      </c>
      <c r="C141" s="257" t="s">
        <v>87</v>
      </c>
      <c r="D141" s="205"/>
      <c r="E141" s="145">
        <f>E142+E143</f>
        <v>700000</v>
      </c>
      <c r="F141" s="145">
        <f t="shared" ref="F141:V141" si="80">F142+F143</f>
        <v>685663.9</v>
      </c>
      <c r="G141" s="145">
        <f t="shared" si="80"/>
        <v>685663.9</v>
      </c>
      <c r="H141" s="145">
        <f t="shared" si="80"/>
        <v>0</v>
      </c>
      <c r="I141" s="145">
        <f t="shared" si="80"/>
        <v>0</v>
      </c>
      <c r="J141" s="145">
        <f t="shared" si="80"/>
        <v>0</v>
      </c>
      <c r="K141" s="145">
        <f t="shared" si="80"/>
        <v>0</v>
      </c>
      <c r="L141" s="145">
        <f t="shared" si="80"/>
        <v>0</v>
      </c>
      <c r="M141" s="145">
        <f t="shared" si="80"/>
        <v>0</v>
      </c>
      <c r="N141" s="145">
        <f t="shared" si="80"/>
        <v>0</v>
      </c>
      <c r="O141" s="145">
        <f t="shared" si="80"/>
        <v>0</v>
      </c>
      <c r="P141" s="145">
        <f t="shared" si="80"/>
        <v>0</v>
      </c>
      <c r="Q141" s="145">
        <f t="shared" si="80"/>
        <v>0</v>
      </c>
      <c r="R141" s="145">
        <f t="shared" si="80"/>
        <v>0</v>
      </c>
      <c r="S141" s="145">
        <f t="shared" si="80"/>
        <v>0</v>
      </c>
      <c r="T141" s="145">
        <f t="shared" si="80"/>
        <v>0</v>
      </c>
      <c r="U141" s="145">
        <f t="shared" si="80"/>
        <v>685663.9</v>
      </c>
      <c r="V141" s="145">
        <f t="shared" si="80"/>
        <v>14336.099999999977</v>
      </c>
      <c r="W141" s="134">
        <f t="shared" si="75"/>
        <v>97.951985714285712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86.25" customHeight="1">
      <c r="A142" s="270">
        <v>70</v>
      </c>
      <c r="B142" s="121">
        <v>3131</v>
      </c>
      <c r="C142" s="237" t="s">
        <v>88</v>
      </c>
      <c r="D142" s="99" t="s">
        <v>85</v>
      </c>
      <c r="E142" s="151">
        <v>700000</v>
      </c>
      <c r="F142" s="151">
        <f>G142+T142</f>
        <v>685663.9</v>
      </c>
      <c r="G142" s="151">
        <v>685663.9</v>
      </c>
      <c r="H142" s="151"/>
      <c r="I142" s="151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1">
        <f>H142+I142+J142</f>
        <v>0</v>
      </c>
      <c r="U142" s="143">
        <v>685663.9</v>
      </c>
      <c r="V142" s="151">
        <f>E142-F142</f>
        <v>14336.099999999977</v>
      </c>
      <c r="W142" s="134">
        <f t="shared" si="75"/>
        <v>97.951985714285712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58.5" hidden="1" customHeight="1">
      <c r="A143" s="270"/>
      <c r="B143" s="121"/>
      <c r="C143" s="209"/>
      <c r="D143" s="122"/>
      <c r="E143" s="151"/>
      <c r="F143" s="151">
        <f>G143+T143</f>
        <v>0</v>
      </c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1">
        <f>H143+I143+J143</f>
        <v>0</v>
      </c>
      <c r="U143" s="152"/>
      <c r="V143" s="151">
        <f>E143-F143</f>
        <v>0</v>
      </c>
      <c r="W143" s="134" t="e">
        <f t="shared" si="75"/>
        <v>#DIV/0!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58.5" customHeight="1">
      <c r="A144" s="273">
        <v>71</v>
      </c>
      <c r="B144" s="83">
        <v>1216030</v>
      </c>
      <c r="C144" s="290"/>
      <c r="D144" s="291"/>
      <c r="E144" s="145">
        <f>E146+E145</f>
        <v>447332</v>
      </c>
      <c r="F144" s="145">
        <f t="shared" ref="F144:V144" si="81">F146+F145</f>
        <v>447325.20999999996</v>
      </c>
      <c r="G144" s="145">
        <f t="shared" si="81"/>
        <v>447325.20999999996</v>
      </c>
      <c r="H144" s="145">
        <f t="shared" si="81"/>
        <v>0</v>
      </c>
      <c r="I144" s="145">
        <f t="shared" si="81"/>
        <v>0</v>
      </c>
      <c r="J144" s="145">
        <f t="shared" si="81"/>
        <v>0</v>
      </c>
      <c r="K144" s="145">
        <f t="shared" si="81"/>
        <v>0</v>
      </c>
      <c r="L144" s="145">
        <f t="shared" si="81"/>
        <v>0</v>
      </c>
      <c r="M144" s="145">
        <f t="shared" si="81"/>
        <v>0</v>
      </c>
      <c r="N144" s="145">
        <f t="shared" si="81"/>
        <v>0</v>
      </c>
      <c r="O144" s="145">
        <f t="shared" si="81"/>
        <v>0</v>
      </c>
      <c r="P144" s="145">
        <f t="shared" si="81"/>
        <v>0</v>
      </c>
      <c r="Q144" s="145">
        <f t="shared" si="81"/>
        <v>0</v>
      </c>
      <c r="R144" s="145">
        <f t="shared" si="81"/>
        <v>0</v>
      </c>
      <c r="S144" s="145">
        <f t="shared" si="81"/>
        <v>0</v>
      </c>
      <c r="T144" s="145">
        <f t="shared" si="81"/>
        <v>0</v>
      </c>
      <c r="U144" s="145">
        <f t="shared" si="81"/>
        <v>447325.20999999996</v>
      </c>
      <c r="V144" s="145">
        <f t="shared" si="81"/>
        <v>6.7900000000081491</v>
      </c>
      <c r="W144" s="134">
        <f t="shared" si="75"/>
        <v>99.998482111720151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58.5" customHeight="1">
      <c r="A145" s="270">
        <v>72</v>
      </c>
      <c r="B145" s="121">
        <v>3110</v>
      </c>
      <c r="C145" s="237" t="s">
        <v>32</v>
      </c>
      <c r="D145" s="337" t="s">
        <v>169</v>
      </c>
      <c r="E145" s="151">
        <v>177000</v>
      </c>
      <c r="F145" s="151">
        <f>G145+T145</f>
        <v>176993.21</v>
      </c>
      <c r="G145" s="151">
        <v>176993.21</v>
      </c>
      <c r="H145" s="151"/>
      <c r="I145" s="151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1">
        <f>H145+I145+J145+K145+L145+M145</f>
        <v>0</v>
      </c>
      <c r="U145" s="151">
        <v>176993.21</v>
      </c>
      <c r="V145" s="151">
        <f>E145-F145</f>
        <v>6.7900000000081491</v>
      </c>
      <c r="W145" s="134">
        <f t="shared" si="75"/>
        <v>99.996163841807913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58.5" customHeight="1">
      <c r="A146" s="270">
        <v>73</v>
      </c>
      <c r="B146" s="42" t="s">
        <v>12</v>
      </c>
      <c r="C146" s="237" t="s">
        <v>31</v>
      </c>
      <c r="D146" s="122" t="s">
        <v>118</v>
      </c>
      <c r="E146" s="151">
        <v>270332</v>
      </c>
      <c r="F146" s="151">
        <f>G146+T146</f>
        <v>270332</v>
      </c>
      <c r="G146" s="151">
        <v>270332</v>
      </c>
      <c r="H146" s="151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1">
        <f>H146+I146+J146+K146+L146+M146</f>
        <v>0</v>
      </c>
      <c r="U146" s="143">
        <v>270332</v>
      </c>
      <c r="V146" s="151">
        <f>E146-F146</f>
        <v>0</v>
      </c>
      <c r="W146" s="134">
        <f t="shared" si="75"/>
        <v>100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85.5" customHeight="1">
      <c r="A147" s="273">
        <v>74</v>
      </c>
      <c r="B147" s="76">
        <v>1217330</v>
      </c>
      <c r="C147" s="95" t="s">
        <v>97</v>
      </c>
      <c r="D147" s="205"/>
      <c r="E147" s="145">
        <f>E148+E149+E150</f>
        <v>1394000</v>
      </c>
      <c r="F147" s="145">
        <f>F148+F149+F150</f>
        <v>1056191.0899999999</v>
      </c>
      <c r="G147" s="145">
        <f t="shared" ref="G147:V147" si="82">G148+G149+G150</f>
        <v>1056191.0899999999</v>
      </c>
      <c r="H147" s="145">
        <f t="shared" si="82"/>
        <v>0</v>
      </c>
      <c r="I147" s="145">
        <f t="shared" si="82"/>
        <v>0</v>
      </c>
      <c r="J147" s="145">
        <f t="shared" si="82"/>
        <v>0</v>
      </c>
      <c r="K147" s="145">
        <f t="shared" si="82"/>
        <v>0</v>
      </c>
      <c r="L147" s="145">
        <f t="shared" si="82"/>
        <v>0</v>
      </c>
      <c r="M147" s="145">
        <f t="shared" si="82"/>
        <v>0</v>
      </c>
      <c r="N147" s="145">
        <f t="shared" si="82"/>
        <v>0</v>
      </c>
      <c r="O147" s="145">
        <f t="shared" si="82"/>
        <v>0</v>
      </c>
      <c r="P147" s="145">
        <f t="shared" si="82"/>
        <v>0</v>
      </c>
      <c r="Q147" s="145">
        <f t="shared" si="82"/>
        <v>0</v>
      </c>
      <c r="R147" s="145">
        <f t="shared" si="82"/>
        <v>0</v>
      </c>
      <c r="S147" s="145">
        <f t="shared" si="82"/>
        <v>0</v>
      </c>
      <c r="T147" s="145">
        <f t="shared" si="82"/>
        <v>0</v>
      </c>
      <c r="U147" s="145">
        <f t="shared" si="82"/>
        <v>1056191.0899999999</v>
      </c>
      <c r="V147" s="145">
        <f t="shared" si="82"/>
        <v>337808.91000000003</v>
      </c>
      <c r="W147" s="134">
        <f t="shared" si="75"/>
        <v>75.766936154949775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63" customHeight="1">
      <c r="A148" s="269">
        <v>75</v>
      </c>
      <c r="B148" s="20">
        <v>3122</v>
      </c>
      <c r="C148" s="47" t="s">
        <v>35</v>
      </c>
      <c r="D148" s="179" t="s">
        <v>98</v>
      </c>
      <c r="E148" s="146">
        <v>14000</v>
      </c>
      <c r="F148" s="135">
        <f t="shared" ref="F148:F150" si="83">G148+T148</f>
        <v>0</v>
      </c>
      <c r="G148" s="147">
        <v>0</v>
      </c>
      <c r="H148" s="243"/>
      <c r="I148" s="247"/>
      <c r="J148" s="247"/>
      <c r="K148" s="247"/>
      <c r="L148" s="248"/>
      <c r="M148" s="245"/>
      <c r="N148" s="248"/>
      <c r="O148" s="248"/>
      <c r="P148" s="248"/>
      <c r="Q148" s="248"/>
      <c r="R148" s="248"/>
      <c r="S148" s="248"/>
      <c r="T148" s="138">
        <f t="shared" ref="T148:T150" si="84">H148+I148+J148+K148+L148+M148+N148+O148</f>
        <v>0</v>
      </c>
      <c r="U148" s="138">
        <v>0</v>
      </c>
      <c r="V148" s="134">
        <f t="shared" ref="V148:V150" si="85">E148-F148</f>
        <v>14000</v>
      </c>
      <c r="W148" s="134">
        <f t="shared" si="75"/>
        <v>0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105" customHeight="1">
      <c r="A149" s="269">
        <v>76</v>
      </c>
      <c r="B149" s="20">
        <v>3122</v>
      </c>
      <c r="C149" s="47" t="s">
        <v>35</v>
      </c>
      <c r="D149" s="179" t="s">
        <v>119</v>
      </c>
      <c r="E149" s="146">
        <v>157000</v>
      </c>
      <c r="F149" s="135">
        <f t="shared" si="83"/>
        <v>61500</v>
      </c>
      <c r="G149" s="135">
        <v>61500</v>
      </c>
      <c r="H149" s="138"/>
      <c r="I149" s="247"/>
      <c r="J149" s="247"/>
      <c r="K149" s="247"/>
      <c r="L149" s="248"/>
      <c r="M149" s="245"/>
      <c r="N149" s="248"/>
      <c r="O149" s="248"/>
      <c r="P149" s="248"/>
      <c r="Q149" s="248"/>
      <c r="R149" s="248"/>
      <c r="S149" s="248"/>
      <c r="T149" s="138">
        <f t="shared" si="84"/>
        <v>0</v>
      </c>
      <c r="U149" s="138">
        <v>61500</v>
      </c>
      <c r="V149" s="134">
        <f t="shared" si="85"/>
        <v>95500</v>
      </c>
      <c r="W149" s="134">
        <f t="shared" si="75"/>
        <v>39.171974522292992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57.75" customHeight="1">
      <c r="A150" s="269">
        <v>77</v>
      </c>
      <c r="B150" s="20">
        <v>3122</v>
      </c>
      <c r="C150" s="47" t="s">
        <v>35</v>
      </c>
      <c r="D150" s="179" t="s">
        <v>117</v>
      </c>
      <c r="E150" s="146">
        <v>1223000</v>
      </c>
      <c r="F150" s="135">
        <f t="shared" si="83"/>
        <v>994691.09</v>
      </c>
      <c r="G150" s="135">
        <v>994691.09</v>
      </c>
      <c r="H150" s="138"/>
      <c r="I150" s="134"/>
      <c r="J150" s="247"/>
      <c r="K150" s="247"/>
      <c r="L150" s="248"/>
      <c r="M150" s="245"/>
      <c r="N150" s="248"/>
      <c r="O150" s="248"/>
      <c r="P150" s="248"/>
      <c r="Q150" s="248"/>
      <c r="R150" s="248"/>
      <c r="S150" s="248"/>
      <c r="T150" s="138">
        <f t="shared" si="84"/>
        <v>0</v>
      </c>
      <c r="U150" s="138">
        <v>994691.09</v>
      </c>
      <c r="V150" s="134">
        <f t="shared" si="85"/>
        <v>228308.91000000003</v>
      </c>
      <c r="W150" s="134">
        <f t="shared" si="75"/>
        <v>81.332059689288641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67.5" customHeight="1">
      <c r="A151" s="273">
        <v>78</v>
      </c>
      <c r="B151" s="83">
        <v>1217375</v>
      </c>
      <c r="C151" s="81" t="s">
        <v>155</v>
      </c>
      <c r="D151" s="187"/>
      <c r="E151" s="145">
        <f>E152</f>
        <v>450000</v>
      </c>
      <c r="F151" s="145">
        <f t="shared" ref="F151:W151" si="86">F152</f>
        <v>414197</v>
      </c>
      <c r="G151" s="145">
        <f t="shared" si="86"/>
        <v>414197</v>
      </c>
      <c r="H151" s="145">
        <f t="shared" si="86"/>
        <v>0</v>
      </c>
      <c r="I151" s="145">
        <f t="shared" si="86"/>
        <v>0</v>
      </c>
      <c r="J151" s="145">
        <f t="shared" si="86"/>
        <v>0</v>
      </c>
      <c r="K151" s="145">
        <f t="shared" si="86"/>
        <v>0</v>
      </c>
      <c r="L151" s="145">
        <f t="shared" si="86"/>
        <v>0</v>
      </c>
      <c r="M151" s="145">
        <f t="shared" si="86"/>
        <v>0</v>
      </c>
      <c r="N151" s="145">
        <f t="shared" si="86"/>
        <v>0</v>
      </c>
      <c r="O151" s="145">
        <f t="shared" si="86"/>
        <v>0</v>
      </c>
      <c r="P151" s="145">
        <f t="shared" si="86"/>
        <v>0</v>
      </c>
      <c r="Q151" s="145">
        <f t="shared" si="86"/>
        <v>0</v>
      </c>
      <c r="R151" s="145">
        <f t="shared" si="86"/>
        <v>0</v>
      </c>
      <c r="S151" s="145">
        <f t="shared" si="86"/>
        <v>0</v>
      </c>
      <c r="T151" s="145">
        <f t="shared" si="86"/>
        <v>0</v>
      </c>
      <c r="U151" s="145">
        <f t="shared" si="86"/>
        <v>414197</v>
      </c>
      <c r="V151" s="145">
        <f t="shared" si="86"/>
        <v>35803</v>
      </c>
      <c r="W151" s="152">
        <f t="shared" si="86"/>
        <v>92.043777777777777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60.75" customHeight="1">
      <c r="A152" s="269">
        <v>79</v>
      </c>
      <c r="B152" s="20">
        <v>3131</v>
      </c>
      <c r="C152" s="237" t="s">
        <v>88</v>
      </c>
      <c r="D152" s="179" t="s">
        <v>156</v>
      </c>
      <c r="E152" s="151">
        <v>450000</v>
      </c>
      <c r="F152" s="135">
        <f>G152+T152</f>
        <v>414197</v>
      </c>
      <c r="G152" s="135">
        <v>414197</v>
      </c>
      <c r="H152" s="138"/>
      <c r="I152" s="134"/>
      <c r="J152" s="247"/>
      <c r="K152" s="247"/>
      <c r="L152" s="248"/>
      <c r="M152" s="245"/>
      <c r="N152" s="248"/>
      <c r="O152" s="248"/>
      <c r="P152" s="248"/>
      <c r="Q152" s="248"/>
      <c r="R152" s="248"/>
      <c r="S152" s="248"/>
      <c r="T152" s="138">
        <f>H152+I152+J152+K152+L152+M152+N152+O152+P152</f>
        <v>0</v>
      </c>
      <c r="U152" s="138">
        <v>414197</v>
      </c>
      <c r="V152" s="134">
        <f>E152-F152</f>
        <v>35803</v>
      </c>
      <c r="W152" s="134">
        <f>U152*100/E152</f>
        <v>92.043777777777777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2.25" hidden="1" customHeight="1">
      <c r="A153" s="273"/>
      <c r="B153" s="83"/>
      <c r="C153" s="81"/>
      <c r="D153" s="89"/>
      <c r="E153" s="145" t="e">
        <f>#REF!</f>
        <v>#REF!</v>
      </c>
      <c r="F153" s="145" t="e">
        <f>#REF!</f>
        <v>#REF!</v>
      </c>
      <c r="G153" s="145" t="e">
        <f>#REF!</f>
        <v>#REF!</v>
      </c>
      <c r="H153" s="145" t="e">
        <f>#REF!</f>
        <v>#REF!</v>
      </c>
      <c r="I153" s="145" t="e">
        <f>#REF!</f>
        <v>#REF!</v>
      </c>
      <c r="J153" s="145" t="e">
        <f>#REF!</f>
        <v>#REF!</v>
      </c>
      <c r="K153" s="145" t="e">
        <f>#REF!</f>
        <v>#REF!</v>
      </c>
      <c r="L153" s="145" t="e">
        <f>#REF!</f>
        <v>#REF!</v>
      </c>
      <c r="M153" s="145" t="e">
        <f>#REF!</f>
        <v>#REF!</v>
      </c>
      <c r="N153" s="145" t="e">
        <f>#REF!</f>
        <v>#REF!</v>
      </c>
      <c r="O153" s="145" t="e">
        <f>#REF!</f>
        <v>#REF!</v>
      </c>
      <c r="P153" s="145" t="e">
        <f>#REF!</f>
        <v>#REF!</v>
      </c>
      <c r="Q153" s="145" t="e">
        <f>#REF!</f>
        <v>#REF!</v>
      </c>
      <c r="R153" s="145" t="e">
        <f>#REF!</f>
        <v>#REF!</v>
      </c>
      <c r="S153" s="145" t="e">
        <f>#REF!</f>
        <v>#REF!</v>
      </c>
      <c r="T153" s="145" t="e">
        <f>#REF!</f>
        <v>#REF!</v>
      </c>
      <c r="U153" s="145" t="e">
        <f>#REF!</f>
        <v>#REF!</v>
      </c>
      <c r="V153" s="145" t="e">
        <f>#REF!</f>
        <v>#REF!</v>
      </c>
      <c r="W153" s="134" t="e">
        <f t="shared" ref="W153:W163" si="87">U153*100/E153</f>
        <v>#REF!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69.75" hidden="1" customHeight="1">
      <c r="A154" s="273"/>
      <c r="B154" s="83"/>
      <c r="C154" s="77"/>
      <c r="D154" s="192"/>
      <c r="E154" s="145">
        <f>E155+E156+E157</f>
        <v>0</v>
      </c>
      <c r="F154" s="145">
        <f t="shared" ref="F154:V154" si="88">F155+F156+F157</f>
        <v>0</v>
      </c>
      <c r="G154" s="145">
        <f t="shared" si="88"/>
        <v>0</v>
      </c>
      <c r="H154" s="145">
        <f t="shared" si="88"/>
        <v>0</v>
      </c>
      <c r="I154" s="145">
        <f t="shared" si="88"/>
        <v>0</v>
      </c>
      <c r="J154" s="145">
        <f t="shared" si="88"/>
        <v>0</v>
      </c>
      <c r="K154" s="145">
        <f t="shared" si="88"/>
        <v>0</v>
      </c>
      <c r="L154" s="145">
        <f t="shared" si="88"/>
        <v>0</v>
      </c>
      <c r="M154" s="145">
        <f t="shared" si="88"/>
        <v>0</v>
      </c>
      <c r="N154" s="145">
        <f t="shared" si="88"/>
        <v>0</v>
      </c>
      <c r="O154" s="145">
        <f t="shared" si="88"/>
        <v>0</v>
      </c>
      <c r="P154" s="145">
        <f t="shared" si="88"/>
        <v>0</v>
      </c>
      <c r="Q154" s="145">
        <f t="shared" si="88"/>
        <v>0</v>
      </c>
      <c r="R154" s="145">
        <f t="shared" si="88"/>
        <v>0</v>
      </c>
      <c r="S154" s="145">
        <f t="shared" si="88"/>
        <v>0</v>
      </c>
      <c r="T154" s="145">
        <f t="shared" si="88"/>
        <v>0</v>
      </c>
      <c r="U154" s="145">
        <f t="shared" si="88"/>
        <v>0</v>
      </c>
      <c r="V154" s="145">
        <f t="shared" si="88"/>
        <v>0</v>
      </c>
      <c r="W154" s="134" t="e">
        <f t="shared" si="87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64.5" hidden="1" customHeight="1">
      <c r="A155" s="269"/>
      <c r="B155" s="20"/>
      <c r="C155" s="98"/>
      <c r="D155" s="179"/>
      <c r="E155" s="151"/>
      <c r="F155" s="135">
        <f>G155+T155</f>
        <v>0</v>
      </c>
      <c r="G155" s="135"/>
      <c r="H155" s="150"/>
      <c r="I155" s="157"/>
      <c r="J155" s="157"/>
      <c r="K155" s="157"/>
      <c r="L155" s="134"/>
      <c r="M155" s="134"/>
      <c r="N155" s="134"/>
      <c r="O155" s="134"/>
      <c r="P155" s="134"/>
      <c r="Q155" s="134"/>
      <c r="R155" s="134"/>
      <c r="S155" s="134"/>
      <c r="T155" s="138">
        <f>H155+I155+J155+K155+L155+M155+N155+O155</f>
        <v>0</v>
      </c>
      <c r="U155" s="133"/>
      <c r="V155" s="134">
        <f>E155-F155</f>
        <v>0</v>
      </c>
      <c r="W155" s="134" t="e">
        <f t="shared" si="87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43.5" hidden="1" customHeight="1">
      <c r="A156" s="269"/>
      <c r="B156" s="20"/>
      <c r="C156" s="98"/>
      <c r="D156" s="80"/>
      <c r="E156" s="151"/>
      <c r="F156" s="135">
        <f t="shared" ref="F156:F161" si="89">G156+T156</f>
        <v>0</v>
      </c>
      <c r="G156" s="135"/>
      <c r="H156" s="150"/>
      <c r="I156" s="157"/>
      <c r="J156" s="157"/>
      <c r="K156" s="157"/>
      <c r="L156" s="134"/>
      <c r="M156" s="134"/>
      <c r="N156" s="134"/>
      <c r="O156" s="134"/>
      <c r="P156" s="134"/>
      <c r="Q156" s="134"/>
      <c r="R156" s="134"/>
      <c r="S156" s="134"/>
      <c r="T156" s="138">
        <f t="shared" ref="T156:T161" si="90">H156+I156+J156+K156+L156+M156+N156+O156</f>
        <v>0</v>
      </c>
      <c r="U156" s="133"/>
      <c r="V156" s="134">
        <f>E156-F156</f>
        <v>0</v>
      </c>
      <c r="W156" s="134" t="e">
        <f t="shared" si="87"/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45.75" hidden="1" customHeight="1">
      <c r="A157" s="269"/>
      <c r="B157" s="20"/>
      <c r="C157" s="93"/>
      <c r="D157" s="179"/>
      <c r="E157" s="151"/>
      <c r="F157" s="135">
        <f t="shared" si="89"/>
        <v>0</v>
      </c>
      <c r="G157" s="135"/>
      <c r="H157" s="150"/>
      <c r="I157" s="157"/>
      <c r="J157" s="157"/>
      <c r="K157" s="157"/>
      <c r="L157" s="134"/>
      <c r="M157" s="134"/>
      <c r="N157" s="134"/>
      <c r="O157" s="134"/>
      <c r="P157" s="134"/>
      <c r="Q157" s="134"/>
      <c r="R157" s="134"/>
      <c r="S157" s="134"/>
      <c r="T157" s="138">
        <f t="shared" si="90"/>
        <v>0</v>
      </c>
      <c r="U157" s="133"/>
      <c r="V157" s="134">
        <f>E157-F157</f>
        <v>0</v>
      </c>
      <c r="W157" s="134" t="e">
        <f t="shared" si="87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47.25" hidden="1" customHeight="1">
      <c r="A158" s="269"/>
      <c r="B158" s="20">
        <v>3142</v>
      </c>
      <c r="C158" s="201" t="s">
        <v>28</v>
      </c>
      <c r="D158" s="179"/>
      <c r="E158" s="151"/>
      <c r="F158" s="135">
        <f t="shared" si="89"/>
        <v>0</v>
      </c>
      <c r="G158" s="135"/>
      <c r="H158" s="150"/>
      <c r="I158" s="157"/>
      <c r="J158" s="157"/>
      <c r="K158" s="157"/>
      <c r="L158" s="134"/>
      <c r="M158" s="134"/>
      <c r="N158" s="134"/>
      <c r="O158" s="134"/>
      <c r="P158" s="134"/>
      <c r="Q158" s="134"/>
      <c r="R158" s="134"/>
      <c r="S158" s="134"/>
      <c r="T158" s="138">
        <f t="shared" si="90"/>
        <v>0</v>
      </c>
      <c r="U158" s="133"/>
      <c r="V158" s="134">
        <f t="shared" ref="V158:V161" si="91">E158-F158</f>
        <v>0</v>
      </c>
      <c r="W158" s="134" t="e">
        <f t="shared" si="87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48" hidden="1" customHeight="1">
      <c r="A159" s="269"/>
      <c r="B159" s="20">
        <v>3142</v>
      </c>
      <c r="C159" s="201" t="s">
        <v>28</v>
      </c>
      <c r="D159" s="179"/>
      <c r="E159" s="151"/>
      <c r="F159" s="135">
        <f t="shared" si="89"/>
        <v>0</v>
      </c>
      <c r="G159" s="135"/>
      <c r="H159" s="150"/>
      <c r="I159" s="157"/>
      <c r="J159" s="157"/>
      <c r="K159" s="157"/>
      <c r="L159" s="134"/>
      <c r="M159" s="134"/>
      <c r="N159" s="134"/>
      <c r="O159" s="134"/>
      <c r="P159" s="134"/>
      <c r="Q159" s="134"/>
      <c r="R159" s="134"/>
      <c r="S159" s="134"/>
      <c r="T159" s="138">
        <f t="shared" si="90"/>
        <v>0</v>
      </c>
      <c r="U159" s="133"/>
      <c r="V159" s="134">
        <f t="shared" si="91"/>
        <v>0</v>
      </c>
      <c r="W159" s="134" t="e">
        <f t="shared" si="87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54" hidden="1" customHeight="1">
      <c r="A160" s="269"/>
      <c r="B160" s="20">
        <v>3142</v>
      </c>
      <c r="C160" s="201" t="s">
        <v>28</v>
      </c>
      <c r="D160" s="179"/>
      <c r="E160" s="151"/>
      <c r="F160" s="135">
        <f t="shared" si="89"/>
        <v>0</v>
      </c>
      <c r="G160" s="135"/>
      <c r="H160" s="150"/>
      <c r="I160" s="157"/>
      <c r="J160" s="157"/>
      <c r="K160" s="157"/>
      <c r="L160" s="134"/>
      <c r="M160" s="134"/>
      <c r="N160" s="134"/>
      <c r="O160" s="134"/>
      <c r="P160" s="134"/>
      <c r="Q160" s="134"/>
      <c r="R160" s="134"/>
      <c r="S160" s="134"/>
      <c r="T160" s="138">
        <f t="shared" si="90"/>
        <v>0</v>
      </c>
      <c r="U160" s="133"/>
      <c r="V160" s="134">
        <f t="shared" si="91"/>
        <v>0</v>
      </c>
      <c r="W160" s="134" t="e">
        <f t="shared" si="87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66.75" hidden="1" customHeight="1">
      <c r="A161" s="269"/>
      <c r="B161" s="20">
        <v>3142</v>
      </c>
      <c r="C161" s="201" t="s">
        <v>28</v>
      </c>
      <c r="D161" s="210"/>
      <c r="E161" s="151"/>
      <c r="F161" s="135">
        <f t="shared" si="89"/>
        <v>0</v>
      </c>
      <c r="G161" s="135"/>
      <c r="H161" s="150"/>
      <c r="I161" s="157"/>
      <c r="J161" s="157"/>
      <c r="K161" s="157"/>
      <c r="L161" s="134"/>
      <c r="M161" s="134"/>
      <c r="N161" s="134"/>
      <c r="O161" s="134"/>
      <c r="P161" s="134"/>
      <c r="Q161" s="134"/>
      <c r="R161" s="134"/>
      <c r="S161" s="134"/>
      <c r="T161" s="138">
        <f t="shared" si="90"/>
        <v>0</v>
      </c>
      <c r="U161" s="133"/>
      <c r="V161" s="134">
        <f t="shared" si="91"/>
        <v>0</v>
      </c>
      <c r="W161" s="134" t="e">
        <f t="shared" si="87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129" hidden="1" customHeight="1">
      <c r="A162" s="273"/>
      <c r="B162" s="83">
        <v>1217369</v>
      </c>
      <c r="C162" s="194"/>
      <c r="D162" s="195"/>
      <c r="E162" s="145">
        <f>E163</f>
        <v>0</v>
      </c>
      <c r="F162" s="145">
        <f t="shared" ref="F162:V162" si="92">F163</f>
        <v>0</v>
      </c>
      <c r="G162" s="145">
        <f t="shared" si="92"/>
        <v>0</v>
      </c>
      <c r="H162" s="145">
        <f t="shared" si="92"/>
        <v>0</v>
      </c>
      <c r="I162" s="145">
        <f t="shared" si="92"/>
        <v>0</v>
      </c>
      <c r="J162" s="145">
        <f t="shared" si="92"/>
        <v>0</v>
      </c>
      <c r="K162" s="145">
        <f t="shared" si="92"/>
        <v>0</v>
      </c>
      <c r="L162" s="145">
        <f t="shared" si="92"/>
        <v>0</v>
      </c>
      <c r="M162" s="145">
        <f t="shared" si="92"/>
        <v>0</v>
      </c>
      <c r="N162" s="145">
        <f t="shared" si="92"/>
        <v>0</v>
      </c>
      <c r="O162" s="145">
        <f t="shared" si="92"/>
        <v>0</v>
      </c>
      <c r="P162" s="145">
        <f t="shared" si="92"/>
        <v>0</v>
      </c>
      <c r="Q162" s="145">
        <f t="shared" si="92"/>
        <v>0</v>
      </c>
      <c r="R162" s="145">
        <f t="shared" si="92"/>
        <v>0</v>
      </c>
      <c r="S162" s="145">
        <f t="shared" si="92"/>
        <v>0</v>
      </c>
      <c r="T162" s="145">
        <f t="shared" si="92"/>
        <v>0</v>
      </c>
      <c r="U162" s="145">
        <f t="shared" si="92"/>
        <v>0</v>
      </c>
      <c r="V162" s="145">
        <f t="shared" si="92"/>
        <v>0</v>
      </c>
      <c r="W162" s="134" t="e">
        <f t="shared" si="87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138" hidden="1" customHeight="1">
      <c r="A163" s="269"/>
      <c r="B163" s="20">
        <v>3142</v>
      </c>
      <c r="C163" s="93"/>
      <c r="D163" s="104"/>
      <c r="E163" s="146"/>
      <c r="F163" s="135">
        <f>G163+T163</f>
        <v>0</v>
      </c>
      <c r="G163" s="135"/>
      <c r="H163" s="150"/>
      <c r="I163" s="157"/>
      <c r="J163" s="157"/>
      <c r="K163" s="157"/>
      <c r="L163" s="134"/>
      <c r="M163" s="134"/>
      <c r="N163" s="134"/>
      <c r="O163" s="134"/>
      <c r="P163" s="134"/>
      <c r="Q163" s="134"/>
      <c r="R163" s="134"/>
      <c r="S163" s="134"/>
      <c r="T163" s="138">
        <f>H163+I163+J163+K163+L163+M163+N163+O163</f>
        <v>0</v>
      </c>
      <c r="U163" s="133"/>
      <c r="V163" s="134">
        <f>E163-F163</f>
        <v>0</v>
      </c>
      <c r="W163" s="134" t="e">
        <f t="shared" si="87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88.5" customHeight="1">
      <c r="A164" s="273">
        <v>80</v>
      </c>
      <c r="B164" s="76">
        <v>1217461</v>
      </c>
      <c r="C164" s="81" t="s">
        <v>42</v>
      </c>
      <c r="D164" s="120"/>
      <c r="E164" s="145">
        <f>E165+E166+E167+E168+E169+E170+E171+E172</f>
        <v>4285000</v>
      </c>
      <c r="F164" s="145">
        <f t="shared" ref="F164:V164" si="93">F165+F166+F167+F168+F169+F170+F171+F172</f>
        <v>3637518.48</v>
      </c>
      <c r="G164" s="145">
        <f t="shared" si="93"/>
        <v>3637518.48</v>
      </c>
      <c r="H164" s="145">
        <f t="shared" si="93"/>
        <v>0</v>
      </c>
      <c r="I164" s="145">
        <f t="shared" si="93"/>
        <v>0</v>
      </c>
      <c r="J164" s="145">
        <f t="shared" si="93"/>
        <v>0</v>
      </c>
      <c r="K164" s="145">
        <f t="shared" si="93"/>
        <v>0</v>
      </c>
      <c r="L164" s="145">
        <f t="shared" si="93"/>
        <v>0</v>
      </c>
      <c r="M164" s="145">
        <f t="shared" si="93"/>
        <v>0</v>
      </c>
      <c r="N164" s="145">
        <f t="shared" si="93"/>
        <v>0</v>
      </c>
      <c r="O164" s="145">
        <f t="shared" si="93"/>
        <v>0</v>
      </c>
      <c r="P164" s="145">
        <f t="shared" si="93"/>
        <v>0</v>
      </c>
      <c r="Q164" s="145">
        <f t="shared" si="93"/>
        <v>0</v>
      </c>
      <c r="R164" s="145">
        <f t="shared" si="93"/>
        <v>0</v>
      </c>
      <c r="S164" s="145">
        <f t="shared" si="93"/>
        <v>0</v>
      </c>
      <c r="T164" s="145">
        <f t="shared" si="93"/>
        <v>0</v>
      </c>
      <c r="U164" s="145">
        <f t="shared" si="93"/>
        <v>3637518.48</v>
      </c>
      <c r="V164" s="145">
        <f t="shared" si="93"/>
        <v>647481.52000000014</v>
      </c>
      <c r="W164" s="134">
        <f t="shared" ref="W164:W171" si="94">U164*100/E164</f>
        <v>84.889579463243876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89.25" customHeight="1">
      <c r="A165" s="269">
        <v>81</v>
      </c>
      <c r="B165" s="20">
        <v>3132</v>
      </c>
      <c r="C165" s="261" t="s">
        <v>0</v>
      </c>
      <c r="D165" s="188" t="s">
        <v>89</v>
      </c>
      <c r="E165" s="125">
        <f>4555000-210000-60000-90000</f>
        <v>4195000</v>
      </c>
      <c r="F165" s="135">
        <f>G165+T165</f>
        <v>3549897.38</v>
      </c>
      <c r="G165" s="135">
        <v>3549897.38</v>
      </c>
      <c r="H165" s="138"/>
      <c r="I165" s="134"/>
      <c r="J165" s="157"/>
      <c r="K165" s="157"/>
      <c r="L165" s="134"/>
      <c r="M165" s="134"/>
      <c r="N165" s="134"/>
      <c r="O165" s="134"/>
      <c r="P165" s="134"/>
      <c r="Q165" s="134"/>
      <c r="R165" s="134"/>
      <c r="S165" s="134"/>
      <c r="T165" s="138">
        <f>H165+I165+J165</f>
        <v>0</v>
      </c>
      <c r="U165" s="133">
        <v>3549897.38</v>
      </c>
      <c r="V165" s="134">
        <f t="shared" ref="V165:V172" si="95">E165-F165</f>
        <v>645102.62000000011</v>
      </c>
      <c r="W165" s="134">
        <f t="shared" si="94"/>
        <v>84.622106793802146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63" customHeight="1">
      <c r="A166" s="269">
        <v>82</v>
      </c>
      <c r="B166" s="20">
        <v>3132</v>
      </c>
      <c r="C166" s="261" t="s">
        <v>0</v>
      </c>
      <c r="D166" s="289" t="s">
        <v>177</v>
      </c>
      <c r="E166" s="125">
        <v>90000</v>
      </c>
      <c r="F166" s="135">
        <f t="shared" ref="F166:F172" si="96">G166+T166</f>
        <v>87621.1</v>
      </c>
      <c r="G166" s="135">
        <v>87621.1</v>
      </c>
      <c r="H166" s="138"/>
      <c r="I166" s="157"/>
      <c r="J166" s="157"/>
      <c r="K166" s="157"/>
      <c r="L166" s="134"/>
      <c r="M166" s="134"/>
      <c r="N166" s="134"/>
      <c r="O166" s="134"/>
      <c r="P166" s="134"/>
      <c r="Q166" s="134"/>
      <c r="R166" s="134"/>
      <c r="S166" s="134"/>
      <c r="T166" s="138">
        <f>H166+I166+J166</f>
        <v>0</v>
      </c>
      <c r="U166" s="133">
        <v>87621.1</v>
      </c>
      <c r="V166" s="134">
        <f t="shared" si="95"/>
        <v>2378.8999999999942</v>
      </c>
      <c r="W166" s="134">
        <f t="shared" si="94"/>
        <v>97.356777777777779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81" hidden="1" customHeight="1">
      <c r="A167" s="269"/>
      <c r="B167" s="20"/>
      <c r="C167" s="204"/>
      <c r="D167" s="179"/>
      <c r="E167" s="125"/>
      <c r="F167" s="135">
        <f t="shared" si="96"/>
        <v>0</v>
      </c>
      <c r="G167" s="135"/>
      <c r="H167" s="150"/>
      <c r="I167" s="157"/>
      <c r="J167" s="157"/>
      <c r="K167" s="157"/>
      <c r="L167" s="134"/>
      <c r="M167" s="134"/>
      <c r="N167" s="134"/>
      <c r="O167" s="134"/>
      <c r="P167" s="134"/>
      <c r="Q167" s="134"/>
      <c r="R167" s="134"/>
      <c r="S167" s="134"/>
      <c r="T167" s="138">
        <f t="shared" ref="T167:T172" si="97">I167+J167+K167+L167+M167</f>
        <v>0</v>
      </c>
      <c r="U167" s="133"/>
      <c r="V167" s="134">
        <f t="shared" si="95"/>
        <v>0</v>
      </c>
      <c r="W167" s="134" t="e">
        <f t="shared" si="94"/>
        <v>#DIV/0!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118.5" hidden="1" customHeight="1">
      <c r="A168" s="269"/>
      <c r="B168" s="20"/>
      <c r="C168" s="204"/>
      <c r="D168" s="223"/>
      <c r="E168" s="125"/>
      <c r="F168" s="135">
        <f t="shared" si="96"/>
        <v>0</v>
      </c>
      <c r="G168" s="135"/>
      <c r="H168" s="150"/>
      <c r="I168" s="157"/>
      <c r="J168" s="157"/>
      <c r="K168" s="157"/>
      <c r="L168" s="134"/>
      <c r="M168" s="134"/>
      <c r="N168" s="134"/>
      <c r="O168" s="134"/>
      <c r="P168" s="134"/>
      <c r="Q168" s="134"/>
      <c r="R168" s="134"/>
      <c r="S168" s="134"/>
      <c r="T168" s="138">
        <f t="shared" si="97"/>
        <v>0</v>
      </c>
      <c r="U168" s="133"/>
      <c r="V168" s="134">
        <f t="shared" si="95"/>
        <v>0</v>
      </c>
      <c r="W168" s="134" t="e">
        <f t="shared" si="94"/>
        <v>#DIV/0!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60.75" hidden="1" customHeight="1">
      <c r="A169" s="269"/>
      <c r="B169" s="20">
        <v>3132</v>
      </c>
      <c r="C169" s="204" t="s">
        <v>0</v>
      </c>
      <c r="D169" s="210"/>
      <c r="E169" s="125"/>
      <c r="F169" s="135">
        <f t="shared" si="96"/>
        <v>0</v>
      </c>
      <c r="G169" s="135"/>
      <c r="H169" s="150"/>
      <c r="I169" s="157"/>
      <c r="J169" s="157"/>
      <c r="K169" s="157"/>
      <c r="L169" s="134"/>
      <c r="M169" s="134"/>
      <c r="N169" s="134"/>
      <c r="O169" s="134"/>
      <c r="P169" s="134"/>
      <c r="Q169" s="134"/>
      <c r="R169" s="134"/>
      <c r="S169" s="134"/>
      <c r="T169" s="138">
        <f t="shared" si="97"/>
        <v>0</v>
      </c>
      <c r="U169" s="133"/>
      <c r="V169" s="134">
        <f t="shared" si="95"/>
        <v>0</v>
      </c>
      <c r="W169" s="134" t="e">
        <f t="shared" si="94"/>
        <v>#DIV/0!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60.75" hidden="1" customHeight="1">
      <c r="A170" s="269"/>
      <c r="B170" s="20">
        <v>3132</v>
      </c>
      <c r="C170" s="204" t="s">
        <v>0</v>
      </c>
      <c r="D170" s="179"/>
      <c r="E170" s="125"/>
      <c r="F170" s="135">
        <f t="shared" si="96"/>
        <v>0</v>
      </c>
      <c r="G170" s="135"/>
      <c r="H170" s="150"/>
      <c r="I170" s="157"/>
      <c r="J170" s="157"/>
      <c r="K170" s="157"/>
      <c r="L170" s="134"/>
      <c r="M170" s="134"/>
      <c r="N170" s="134"/>
      <c r="O170" s="134"/>
      <c r="P170" s="134"/>
      <c r="Q170" s="134"/>
      <c r="R170" s="134"/>
      <c r="S170" s="134"/>
      <c r="T170" s="138">
        <f t="shared" si="97"/>
        <v>0</v>
      </c>
      <c r="U170" s="133"/>
      <c r="V170" s="134">
        <f t="shared" si="95"/>
        <v>0</v>
      </c>
      <c r="W170" s="134" t="e">
        <f t="shared" si="94"/>
        <v>#DIV/0!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60.75" hidden="1" customHeight="1">
      <c r="A171" s="269"/>
      <c r="B171" s="20"/>
      <c r="C171" s="204"/>
      <c r="D171" s="179"/>
      <c r="E171" s="125"/>
      <c r="F171" s="135">
        <f t="shared" si="96"/>
        <v>0</v>
      </c>
      <c r="G171" s="135"/>
      <c r="H171" s="150"/>
      <c r="I171" s="157"/>
      <c r="J171" s="157"/>
      <c r="K171" s="157"/>
      <c r="L171" s="134"/>
      <c r="M171" s="134"/>
      <c r="N171" s="134"/>
      <c r="O171" s="134"/>
      <c r="P171" s="134"/>
      <c r="Q171" s="134"/>
      <c r="R171" s="134"/>
      <c r="S171" s="134"/>
      <c r="T171" s="138">
        <f t="shared" si="97"/>
        <v>0</v>
      </c>
      <c r="U171" s="133"/>
      <c r="V171" s="134">
        <f t="shared" si="95"/>
        <v>0</v>
      </c>
      <c r="W171" s="134" t="e">
        <f t="shared" si="94"/>
        <v>#DIV/0!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39.75" hidden="1" customHeight="1">
      <c r="A172" s="269"/>
      <c r="B172" s="20"/>
      <c r="C172" s="204" t="s">
        <v>0</v>
      </c>
      <c r="D172" s="207" t="s">
        <v>62</v>
      </c>
      <c r="E172" s="125"/>
      <c r="F172" s="135">
        <f t="shared" si="96"/>
        <v>0</v>
      </c>
      <c r="G172" s="135"/>
      <c r="H172" s="150"/>
      <c r="I172" s="157"/>
      <c r="J172" s="157"/>
      <c r="K172" s="157"/>
      <c r="L172" s="134"/>
      <c r="M172" s="134"/>
      <c r="N172" s="134"/>
      <c r="O172" s="134"/>
      <c r="P172" s="134"/>
      <c r="Q172" s="134"/>
      <c r="R172" s="134"/>
      <c r="S172" s="134"/>
      <c r="T172" s="138">
        <f t="shared" si="97"/>
        <v>0</v>
      </c>
      <c r="U172" s="133"/>
      <c r="V172" s="134">
        <f t="shared" si="95"/>
        <v>0</v>
      </c>
      <c r="W172" s="134"/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39.75" customHeight="1">
      <c r="A173" s="273">
        <v>83</v>
      </c>
      <c r="B173" s="83">
        <v>1217640</v>
      </c>
      <c r="C173" s="81" t="s">
        <v>25</v>
      </c>
      <c r="D173" s="303"/>
      <c r="E173" s="145">
        <f>E174</f>
        <v>461000</v>
      </c>
      <c r="F173" s="145">
        <f t="shared" ref="F173:V173" si="98">F174</f>
        <v>0</v>
      </c>
      <c r="G173" s="145">
        <f t="shared" si="98"/>
        <v>0</v>
      </c>
      <c r="H173" s="145">
        <f t="shared" si="98"/>
        <v>0</v>
      </c>
      <c r="I173" s="145">
        <f t="shared" si="98"/>
        <v>0</v>
      </c>
      <c r="J173" s="145">
        <f t="shared" si="98"/>
        <v>0</v>
      </c>
      <c r="K173" s="145">
        <f t="shared" si="98"/>
        <v>0</v>
      </c>
      <c r="L173" s="145">
        <f t="shared" si="98"/>
        <v>0</v>
      </c>
      <c r="M173" s="145">
        <f t="shared" si="98"/>
        <v>0</v>
      </c>
      <c r="N173" s="145">
        <f t="shared" si="98"/>
        <v>0</v>
      </c>
      <c r="O173" s="145">
        <f t="shared" si="98"/>
        <v>0</v>
      </c>
      <c r="P173" s="145">
        <f t="shared" si="98"/>
        <v>0</v>
      </c>
      <c r="Q173" s="145">
        <f t="shared" si="98"/>
        <v>0</v>
      </c>
      <c r="R173" s="145">
        <f t="shared" si="98"/>
        <v>0</v>
      </c>
      <c r="S173" s="145">
        <f t="shared" si="98"/>
        <v>0</v>
      </c>
      <c r="T173" s="145">
        <f t="shared" si="98"/>
        <v>0</v>
      </c>
      <c r="U173" s="145">
        <f t="shared" si="98"/>
        <v>0</v>
      </c>
      <c r="V173" s="145">
        <f t="shared" si="98"/>
        <v>461000</v>
      </c>
      <c r="W173" s="134">
        <f>U173*100/E173</f>
        <v>0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114.75" customHeight="1">
      <c r="A174" s="269">
        <v>84</v>
      </c>
      <c r="B174" s="316">
        <v>3122</v>
      </c>
      <c r="C174" s="47" t="s">
        <v>35</v>
      </c>
      <c r="D174" s="193" t="s">
        <v>121</v>
      </c>
      <c r="E174" s="325">
        <v>461000</v>
      </c>
      <c r="F174" s="135">
        <f>G174+T174</f>
        <v>0</v>
      </c>
      <c r="G174" s="135">
        <v>0</v>
      </c>
      <c r="H174" s="150"/>
      <c r="I174" s="157"/>
      <c r="J174" s="157"/>
      <c r="K174" s="157"/>
      <c r="L174" s="134"/>
      <c r="M174" s="134"/>
      <c r="N174" s="134"/>
      <c r="O174" s="134"/>
      <c r="P174" s="134"/>
      <c r="Q174" s="134"/>
      <c r="R174" s="134"/>
      <c r="S174" s="134"/>
      <c r="T174" s="138">
        <f>H174+I174+J174+K174+L174+M174+N174+O174</f>
        <v>0</v>
      </c>
      <c r="U174" s="138">
        <v>0</v>
      </c>
      <c r="V174" s="134">
        <f>E174-F174</f>
        <v>461000</v>
      </c>
      <c r="W174" s="134">
        <f>U174*100/E174</f>
        <v>0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54.75" hidden="1" customHeight="1">
      <c r="A175" s="269"/>
      <c r="B175" s="20"/>
      <c r="C175" s="204"/>
      <c r="D175" s="180"/>
      <c r="E175" s="146"/>
      <c r="F175" s="135">
        <f t="shared" ref="F175:F186" si="99">G175+T175</f>
        <v>0</v>
      </c>
      <c r="G175" s="135"/>
      <c r="H175" s="150"/>
      <c r="I175" s="157"/>
      <c r="J175" s="157"/>
      <c r="K175" s="157"/>
      <c r="L175" s="134"/>
      <c r="M175" s="134"/>
      <c r="N175" s="134"/>
      <c r="O175" s="134"/>
      <c r="P175" s="134"/>
      <c r="Q175" s="134"/>
      <c r="R175" s="134"/>
      <c r="S175" s="134"/>
      <c r="T175" s="138">
        <f t="shared" ref="T175:T186" si="100">H175+I175+J175+K175+L175+M175+N175+O175</f>
        <v>0</v>
      </c>
      <c r="U175" s="162"/>
      <c r="V175" s="134">
        <f t="shared" ref="V175:V186" si="101">E175-F175</f>
        <v>0</v>
      </c>
      <c r="W175" s="134" t="e">
        <f t="shared" ref="W175:W190" si="102">U175*100/E175</f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96" hidden="1" customHeight="1">
      <c r="A176" s="269"/>
      <c r="B176" s="20"/>
      <c r="C176" s="204"/>
      <c r="D176" s="180"/>
      <c r="E176" s="146"/>
      <c r="F176" s="135">
        <f t="shared" si="99"/>
        <v>0</v>
      </c>
      <c r="G176" s="135"/>
      <c r="H176" s="150"/>
      <c r="I176" s="157"/>
      <c r="J176" s="157"/>
      <c r="K176" s="157"/>
      <c r="L176" s="134"/>
      <c r="M176" s="134"/>
      <c r="N176" s="134"/>
      <c r="O176" s="134"/>
      <c r="P176" s="134"/>
      <c r="Q176" s="134"/>
      <c r="R176" s="134"/>
      <c r="S176" s="134"/>
      <c r="T176" s="138">
        <f t="shared" si="100"/>
        <v>0</v>
      </c>
      <c r="U176" s="162"/>
      <c r="V176" s="134">
        <f t="shared" si="101"/>
        <v>0</v>
      </c>
      <c r="W176" s="134" t="e">
        <f t="shared" si="102"/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2.25" hidden="1" customHeight="1">
      <c r="A177" s="273"/>
      <c r="B177" s="83" t="s">
        <v>23</v>
      </c>
      <c r="C177" s="204"/>
      <c r="D177" s="180"/>
      <c r="E177" s="92"/>
      <c r="F177" s="135">
        <f t="shared" si="99"/>
        <v>0</v>
      </c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138">
        <f t="shared" si="100"/>
        <v>0</v>
      </c>
      <c r="U177" s="92"/>
      <c r="V177" s="134">
        <f t="shared" si="101"/>
        <v>0</v>
      </c>
      <c r="W177" s="134" t="e">
        <f t="shared" si="102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56.25" hidden="1" customHeight="1">
      <c r="A178" s="269"/>
      <c r="B178" s="20"/>
      <c r="C178" s="204"/>
      <c r="D178" s="180"/>
      <c r="E178" s="146"/>
      <c r="F178" s="135">
        <f t="shared" si="99"/>
        <v>0</v>
      </c>
      <c r="G178" s="135"/>
      <c r="H178" s="150"/>
      <c r="I178" s="157"/>
      <c r="J178" s="157"/>
      <c r="K178" s="157"/>
      <c r="L178" s="134"/>
      <c r="M178" s="134"/>
      <c r="N178" s="134"/>
      <c r="O178" s="134"/>
      <c r="P178" s="134"/>
      <c r="Q178" s="134"/>
      <c r="R178" s="134"/>
      <c r="S178" s="134"/>
      <c r="T178" s="138">
        <f t="shared" si="100"/>
        <v>0</v>
      </c>
      <c r="U178" s="162"/>
      <c r="V178" s="134">
        <f t="shared" si="101"/>
        <v>0</v>
      </c>
      <c r="W178" s="134" t="e">
        <f t="shared" si="102"/>
        <v>#DIV/0!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38.25" hidden="1" customHeight="1">
      <c r="A179" s="269"/>
      <c r="B179" s="20"/>
      <c r="C179" s="204"/>
      <c r="D179" s="180"/>
      <c r="E179" s="146"/>
      <c r="F179" s="135">
        <f t="shared" si="99"/>
        <v>0</v>
      </c>
      <c r="G179" s="135"/>
      <c r="H179" s="150"/>
      <c r="I179" s="157"/>
      <c r="J179" s="157"/>
      <c r="K179" s="157"/>
      <c r="L179" s="134"/>
      <c r="M179" s="134"/>
      <c r="N179" s="134"/>
      <c r="O179" s="134"/>
      <c r="P179" s="134"/>
      <c r="Q179" s="134"/>
      <c r="R179" s="134"/>
      <c r="S179" s="134"/>
      <c r="T179" s="138">
        <f t="shared" si="100"/>
        <v>0</v>
      </c>
      <c r="U179" s="162"/>
      <c r="V179" s="134">
        <f t="shared" si="101"/>
        <v>0</v>
      </c>
      <c r="W179" s="134" t="e">
        <f t="shared" si="102"/>
        <v>#DIV/0!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30" hidden="1" customHeight="1">
      <c r="A180" s="269"/>
      <c r="B180" s="20"/>
      <c r="C180" s="204"/>
      <c r="D180" s="180"/>
      <c r="E180" s="146"/>
      <c r="F180" s="135">
        <f t="shared" si="99"/>
        <v>0</v>
      </c>
      <c r="G180" s="135"/>
      <c r="H180" s="150"/>
      <c r="I180" s="157"/>
      <c r="J180" s="157"/>
      <c r="K180" s="157"/>
      <c r="L180" s="134"/>
      <c r="M180" s="134"/>
      <c r="N180" s="134"/>
      <c r="O180" s="134"/>
      <c r="P180" s="134"/>
      <c r="Q180" s="134"/>
      <c r="R180" s="134"/>
      <c r="S180" s="134"/>
      <c r="T180" s="138">
        <f t="shared" si="100"/>
        <v>0</v>
      </c>
      <c r="U180" s="162"/>
      <c r="V180" s="134">
        <f t="shared" si="101"/>
        <v>0</v>
      </c>
      <c r="W180" s="134" t="e">
        <f t="shared" si="102"/>
        <v>#DIV/0!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28.5" hidden="1" customHeight="1">
      <c r="A181" s="269"/>
      <c r="B181" s="20"/>
      <c r="C181" s="204"/>
      <c r="D181" s="180"/>
      <c r="E181" s="146"/>
      <c r="F181" s="135">
        <f t="shared" si="99"/>
        <v>0</v>
      </c>
      <c r="G181" s="135"/>
      <c r="H181" s="150"/>
      <c r="I181" s="157"/>
      <c r="J181" s="157"/>
      <c r="K181" s="157"/>
      <c r="L181" s="134"/>
      <c r="M181" s="134"/>
      <c r="N181" s="134"/>
      <c r="O181" s="134"/>
      <c r="P181" s="134"/>
      <c r="Q181" s="134"/>
      <c r="R181" s="134"/>
      <c r="S181" s="134"/>
      <c r="T181" s="138">
        <f t="shared" si="100"/>
        <v>0</v>
      </c>
      <c r="U181" s="162"/>
      <c r="V181" s="134">
        <f t="shared" si="101"/>
        <v>0</v>
      </c>
      <c r="W181" s="134" t="e">
        <f t="shared" si="102"/>
        <v>#DIV/0!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28.5" hidden="1" customHeight="1">
      <c r="A182" s="269"/>
      <c r="B182" s="20"/>
      <c r="C182" s="204"/>
      <c r="D182" s="180"/>
      <c r="E182" s="146"/>
      <c r="F182" s="135">
        <f t="shared" si="99"/>
        <v>0</v>
      </c>
      <c r="G182" s="135"/>
      <c r="H182" s="150"/>
      <c r="I182" s="157"/>
      <c r="J182" s="157"/>
      <c r="K182" s="157"/>
      <c r="L182" s="134"/>
      <c r="M182" s="134"/>
      <c r="N182" s="134"/>
      <c r="O182" s="134"/>
      <c r="P182" s="134"/>
      <c r="Q182" s="134"/>
      <c r="R182" s="134"/>
      <c r="S182" s="134"/>
      <c r="T182" s="138">
        <f t="shared" si="100"/>
        <v>0</v>
      </c>
      <c r="U182" s="162"/>
      <c r="V182" s="134">
        <f t="shared" si="101"/>
        <v>0</v>
      </c>
      <c r="W182" s="134" t="e">
        <f t="shared" si="102"/>
        <v>#DIV/0!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28.5" hidden="1" customHeight="1">
      <c r="A183" s="269"/>
      <c r="B183" s="20"/>
      <c r="C183" s="204"/>
      <c r="D183" s="180"/>
      <c r="E183" s="146"/>
      <c r="F183" s="135">
        <f t="shared" si="99"/>
        <v>0</v>
      </c>
      <c r="G183" s="135"/>
      <c r="H183" s="150"/>
      <c r="I183" s="157"/>
      <c r="J183" s="157"/>
      <c r="K183" s="157"/>
      <c r="L183" s="134"/>
      <c r="M183" s="134"/>
      <c r="N183" s="134"/>
      <c r="O183" s="134"/>
      <c r="P183" s="134"/>
      <c r="Q183" s="134"/>
      <c r="R183" s="134"/>
      <c r="S183" s="134"/>
      <c r="T183" s="138">
        <f t="shared" si="100"/>
        <v>0</v>
      </c>
      <c r="U183" s="162"/>
      <c r="V183" s="134">
        <f t="shared" si="101"/>
        <v>0</v>
      </c>
      <c r="W183" s="134" t="e">
        <f t="shared" si="102"/>
        <v>#DIV/0!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45.75" hidden="1" customHeight="1">
      <c r="A184" s="269"/>
      <c r="B184" s="20"/>
      <c r="C184" s="204"/>
      <c r="D184" s="180"/>
      <c r="E184" s="146"/>
      <c r="F184" s="135">
        <f t="shared" si="99"/>
        <v>0</v>
      </c>
      <c r="G184" s="135"/>
      <c r="H184" s="150"/>
      <c r="I184" s="157"/>
      <c r="J184" s="157"/>
      <c r="K184" s="157"/>
      <c r="L184" s="134"/>
      <c r="M184" s="134"/>
      <c r="N184" s="134"/>
      <c r="O184" s="134"/>
      <c r="P184" s="134"/>
      <c r="Q184" s="134"/>
      <c r="R184" s="134"/>
      <c r="S184" s="134"/>
      <c r="T184" s="138">
        <f t="shared" si="100"/>
        <v>0</v>
      </c>
      <c r="U184" s="162"/>
      <c r="V184" s="134">
        <f t="shared" si="101"/>
        <v>0</v>
      </c>
      <c r="W184" s="134" t="e">
        <f t="shared" si="102"/>
        <v>#DIV/0!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56.25" hidden="1" customHeight="1">
      <c r="A185" s="269"/>
      <c r="B185" s="20"/>
      <c r="C185" s="204"/>
      <c r="D185" s="180"/>
      <c r="E185" s="146"/>
      <c r="F185" s="135">
        <f t="shared" si="99"/>
        <v>0</v>
      </c>
      <c r="G185" s="135"/>
      <c r="H185" s="150"/>
      <c r="I185" s="157"/>
      <c r="J185" s="157"/>
      <c r="K185" s="157"/>
      <c r="L185" s="134"/>
      <c r="M185" s="134"/>
      <c r="N185" s="134"/>
      <c r="O185" s="134"/>
      <c r="P185" s="134"/>
      <c r="Q185" s="134"/>
      <c r="R185" s="134"/>
      <c r="S185" s="134"/>
      <c r="T185" s="138">
        <f t="shared" si="100"/>
        <v>0</v>
      </c>
      <c r="U185" s="162"/>
      <c r="V185" s="134">
        <f t="shared" si="101"/>
        <v>0</v>
      </c>
      <c r="W185" s="134" t="e">
        <f t="shared" si="102"/>
        <v>#DIV/0!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78.75" hidden="1" customHeight="1">
      <c r="A186" s="269"/>
      <c r="B186" s="20">
        <v>3210</v>
      </c>
      <c r="C186" s="204"/>
      <c r="D186" s="181"/>
      <c r="E186" s="151"/>
      <c r="F186" s="135">
        <f t="shared" si="99"/>
        <v>0</v>
      </c>
      <c r="G186" s="135"/>
      <c r="H186" s="150"/>
      <c r="I186" s="157"/>
      <c r="J186" s="157"/>
      <c r="K186" s="157"/>
      <c r="L186" s="134"/>
      <c r="M186" s="134"/>
      <c r="N186" s="134"/>
      <c r="O186" s="134"/>
      <c r="P186" s="134"/>
      <c r="Q186" s="134"/>
      <c r="R186" s="134"/>
      <c r="S186" s="134"/>
      <c r="T186" s="138">
        <f t="shared" si="100"/>
        <v>0</v>
      </c>
      <c r="U186" s="133"/>
      <c r="V186" s="134">
        <f t="shared" si="101"/>
        <v>0</v>
      </c>
      <c r="W186" s="134" t="e">
        <f t="shared" si="102"/>
        <v>#DIV/0!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43.5" hidden="1" customHeight="1">
      <c r="A187" s="276"/>
      <c r="B187" s="83">
        <v>1217520</v>
      </c>
      <c r="C187" s="211" t="s">
        <v>46</v>
      </c>
      <c r="D187" s="187"/>
      <c r="E187" s="145">
        <f>E188</f>
        <v>0</v>
      </c>
      <c r="F187" s="145">
        <f t="shared" ref="F187:V187" si="103">F188</f>
        <v>0</v>
      </c>
      <c r="G187" s="145">
        <f t="shared" si="103"/>
        <v>0</v>
      </c>
      <c r="H187" s="154">
        <f t="shared" si="103"/>
        <v>0</v>
      </c>
      <c r="I187" s="154">
        <f t="shared" si="103"/>
        <v>0</v>
      </c>
      <c r="J187" s="154">
        <f t="shared" si="103"/>
        <v>0</v>
      </c>
      <c r="K187" s="154">
        <f t="shared" si="103"/>
        <v>0</v>
      </c>
      <c r="L187" s="154">
        <f t="shared" si="103"/>
        <v>0</v>
      </c>
      <c r="M187" s="154">
        <f t="shared" si="103"/>
        <v>0</v>
      </c>
      <c r="N187" s="154">
        <f t="shared" si="103"/>
        <v>0</v>
      </c>
      <c r="O187" s="154">
        <f t="shared" si="103"/>
        <v>0</v>
      </c>
      <c r="P187" s="154">
        <f t="shared" si="103"/>
        <v>0</v>
      </c>
      <c r="Q187" s="154">
        <f t="shared" si="103"/>
        <v>0</v>
      </c>
      <c r="R187" s="154">
        <f t="shared" si="103"/>
        <v>0</v>
      </c>
      <c r="S187" s="154">
        <f t="shared" si="103"/>
        <v>0</v>
      </c>
      <c r="T187" s="145">
        <f t="shared" si="103"/>
        <v>0</v>
      </c>
      <c r="U187" s="145">
        <f t="shared" si="103"/>
        <v>0</v>
      </c>
      <c r="V187" s="145">
        <f t="shared" si="103"/>
        <v>0</v>
      </c>
      <c r="W187" s="134" t="e">
        <f t="shared" si="102"/>
        <v>#DIV/0!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81.75" hidden="1" customHeight="1">
      <c r="A188" s="269"/>
      <c r="B188" s="20">
        <v>3110</v>
      </c>
      <c r="C188" s="98" t="s">
        <v>32</v>
      </c>
      <c r="D188" s="179" t="s">
        <v>63</v>
      </c>
      <c r="E188" s="146"/>
      <c r="F188" s="135">
        <f>G188+T188</f>
        <v>0</v>
      </c>
      <c r="G188" s="135"/>
      <c r="H188" s="150"/>
      <c r="I188" s="157"/>
      <c r="J188" s="157"/>
      <c r="K188" s="157"/>
      <c r="L188" s="134"/>
      <c r="M188" s="134"/>
      <c r="N188" s="134"/>
      <c r="O188" s="134"/>
      <c r="P188" s="134"/>
      <c r="Q188" s="134"/>
      <c r="R188" s="134"/>
      <c r="S188" s="134"/>
      <c r="T188" s="138">
        <f>H188+I188+J188+K188+L188+M188+N188+O188+P188+Q188</f>
        <v>0</v>
      </c>
      <c r="U188" s="133"/>
      <c r="V188" s="134">
        <f>E188-F188</f>
        <v>0</v>
      </c>
      <c r="W188" s="134" t="e">
        <f t="shared" si="102"/>
        <v>#DIV/0!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53.25" customHeight="1">
      <c r="A189" s="273">
        <v>85</v>
      </c>
      <c r="B189" s="314">
        <v>1217670</v>
      </c>
      <c r="C189" s="102" t="s">
        <v>128</v>
      </c>
      <c r="D189" s="315"/>
      <c r="E189" s="145">
        <f>E190</f>
        <v>700000</v>
      </c>
      <c r="F189" s="145">
        <f t="shared" ref="F189:V189" si="104">F190</f>
        <v>700000</v>
      </c>
      <c r="G189" s="145">
        <f t="shared" si="104"/>
        <v>700000</v>
      </c>
      <c r="H189" s="145">
        <f t="shared" si="104"/>
        <v>0</v>
      </c>
      <c r="I189" s="145">
        <f t="shared" si="104"/>
        <v>0</v>
      </c>
      <c r="J189" s="145">
        <f t="shared" si="104"/>
        <v>0</v>
      </c>
      <c r="K189" s="145">
        <f t="shared" si="104"/>
        <v>0</v>
      </c>
      <c r="L189" s="145">
        <f t="shared" si="104"/>
        <v>0</v>
      </c>
      <c r="M189" s="145">
        <f t="shared" si="104"/>
        <v>0</v>
      </c>
      <c r="N189" s="145">
        <f t="shared" si="104"/>
        <v>0</v>
      </c>
      <c r="O189" s="145">
        <f t="shared" si="104"/>
        <v>0</v>
      </c>
      <c r="P189" s="145">
        <f t="shared" si="104"/>
        <v>0</v>
      </c>
      <c r="Q189" s="145">
        <f t="shared" si="104"/>
        <v>0</v>
      </c>
      <c r="R189" s="145">
        <f t="shared" si="104"/>
        <v>0</v>
      </c>
      <c r="S189" s="145">
        <f t="shared" si="104"/>
        <v>0</v>
      </c>
      <c r="T189" s="145">
        <f t="shared" si="104"/>
        <v>0</v>
      </c>
      <c r="U189" s="145">
        <f t="shared" si="104"/>
        <v>700000</v>
      </c>
      <c r="V189" s="145">
        <f t="shared" si="104"/>
        <v>0</v>
      </c>
      <c r="W189" s="134">
        <f t="shared" si="102"/>
        <v>100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51" customHeight="1">
      <c r="A190" s="269">
        <v>86</v>
      </c>
      <c r="B190" s="20">
        <v>3210</v>
      </c>
      <c r="C190" s="305" t="s">
        <v>31</v>
      </c>
      <c r="D190" s="179" t="s">
        <v>150</v>
      </c>
      <c r="E190" s="146">
        <v>700000</v>
      </c>
      <c r="F190" s="135">
        <f>G190+T190</f>
        <v>700000</v>
      </c>
      <c r="G190" s="135">
        <v>700000</v>
      </c>
      <c r="H190" s="138"/>
      <c r="I190" s="157"/>
      <c r="J190" s="157"/>
      <c r="K190" s="157"/>
      <c r="L190" s="134"/>
      <c r="M190" s="134"/>
      <c r="N190" s="134"/>
      <c r="O190" s="134"/>
      <c r="P190" s="134"/>
      <c r="Q190" s="134"/>
      <c r="R190" s="134"/>
      <c r="S190" s="134"/>
      <c r="T190" s="138">
        <f>H190+I190+J190+K190+L190+M190+N190</f>
        <v>0</v>
      </c>
      <c r="U190" s="133">
        <v>700000</v>
      </c>
      <c r="V190" s="134">
        <f>E190-F190</f>
        <v>0</v>
      </c>
      <c r="W190" s="134">
        <f t="shared" si="102"/>
        <v>100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57" customHeight="1">
      <c r="A191" s="276">
        <v>87</v>
      </c>
      <c r="B191" s="83">
        <v>1218110</v>
      </c>
      <c r="C191" s="257" t="s">
        <v>90</v>
      </c>
      <c r="D191" s="182" t="s">
        <v>2</v>
      </c>
      <c r="E191" s="145">
        <f>E192+E193</f>
        <v>20300100</v>
      </c>
      <c r="F191" s="145">
        <f t="shared" ref="F191:V191" si="105">F192+F193</f>
        <v>20250000</v>
      </c>
      <c r="G191" s="145">
        <f t="shared" si="105"/>
        <v>20250000</v>
      </c>
      <c r="H191" s="145">
        <f t="shared" si="105"/>
        <v>0</v>
      </c>
      <c r="I191" s="145">
        <f t="shared" si="105"/>
        <v>0</v>
      </c>
      <c r="J191" s="145">
        <f t="shared" si="105"/>
        <v>0</v>
      </c>
      <c r="K191" s="145">
        <f t="shared" si="105"/>
        <v>0</v>
      </c>
      <c r="L191" s="145">
        <f t="shared" si="105"/>
        <v>0</v>
      </c>
      <c r="M191" s="145">
        <f t="shared" si="105"/>
        <v>0</v>
      </c>
      <c r="N191" s="145">
        <f t="shared" si="105"/>
        <v>0</v>
      </c>
      <c r="O191" s="145">
        <f t="shared" si="105"/>
        <v>0</v>
      </c>
      <c r="P191" s="145">
        <f t="shared" si="105"/>
        <v>0</v>
      </c>
      <c r="Q191" s="145">
        <f t="shared" si="105"/>
        <v>0</v>
      </c>
      <c r="R191" s="145">
        <f t="shared" si="105"/>
        <v>0</v>
      </c>
      <c r="S191" s="145">
        <f t="shared" si="105"/>
        <v>0</v>
      </c>
      <c r="T191" s="145">
        <f t="shared" si="105"/>
        <v>0</v>
      </c>
      <c r="U191" s="145">
        <f t="shared" si="105"/>
        <v>20250000</v>
      </c>
      <c r="V191" s="145">
        <f t="shared" si="105"/>
        <v>50100</v>
      </c>
      <c r="W191" s="134">
        <f t="shared" ref="W191:W194" si="106">U191*100/E191</f>
        <v>99.7532031861912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75.75" customHeight="1">
      <c r="A192" s="269">
        <v>88</v>
      </c>
      <c r="B192" s="20">
        <v>3110</v>
      </c>
      <c r="C192" s="237" t="s">
        <v>32</v>
      </c>
      <c r="D192" s="262" t="s">
        <v>170</v>
      </c>
      <c r="E192" s="146">
        <v>20232400</v>
      </c>
      <c r="F192" s="135">
        <f>G192+T192</f>
        <v>20182300</v>
      </c>
      <c r="G192" s="135">
        <v>20182300</v>
      </c>
      <c r="H192" s="138"/>
      <c r="I192" s="252"/>
      <c r="J192" s="252"/>
      <c r="K192" s="252"/>
      <c r="L192" s="148"/>
      <c r="M192" s="148"/>
      <c r="N192" s="148"/>
      <c r="O192" s="148"/>
      <c r="P192" s="148"/>
      <c r="Q192" s="148"/>
      <c r="R192" s="148"/>
      <c r="S192" s="148"/>
      <c r="T192" s="138">
        <f>H192+I192+J192+K192+L192+M192+N192+O192+P192+Q192</f>
        <v>0</v>
      </c>
      <c r="U192" s="138">
        <v>20182300</v>
      </c>
      <c r="V192" s="134">
        <f>E192-F192</f>
        <v>50100</v>
      </c>
      <c r="W192" s="134">
        <f t="shared" si="106"/>
        <v>99.752377374903617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54.75" customHeight="1">
      <c r="A193" s="269">
        <v>89</v>
      </c>
      <c r="B193" s="20">
        <v>3210</v>
      </c>
      <c r="C193" s="305" t="s">
        <v>31</v>
      </c>
      <c r="D193" s="262" t="s">
        <v>129</v>
      </c>
      <c r="E193" s="146">
        <v>67700</v>
      </c>
      <c r="F193" s="135">
        <f>G193+T193</f>
        <v>67700</v>
      </c>
      <c r="G193" s="135">
        <v>67700</v>
      </c>
      <c r="H193" s="138"/>
      <c r="I193" s="252"/>
      <c r="J193" s="252"/>
      <c r="K193" s="252"/>
      <c r="L193" s="148"/>
      <c r="M193" s="148"/>
      <c r="N193" s="148"/>
      <c r="O193" s="148"/>
      <c r="P193" s="148"/>
      <c r="Q193" s="148"/>
      <c r="R193" s="148"/>
      <c r="S193" s="148"/>
      <c r="T193" s="138">
        <f>H193+I193+J193+K193+L193+M193+N193+O193+P193+Q193</f>
        <v>0</v>
      </c>
      <c r="U193" s="138">
        <v>67700</v>
      </c>
      <c r="V193" s="134">
        <f>E193-F193</f>
        <v>0</v>
      </c>
      <c r="W193" s="134">
        <f t="shared" si="106"/>
        <v>100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131.25" customHeight="1">
      <c r="A194" s="269">
        <v>90</v>
      </c>
      <c r="B194" s="184" t="s">
        <v>40</v>
      </c>
      <c r="C194" s="213" t="s">
        <v>66</v>
      </c>
      <c r="D194" s="185"/>
      <c r="E194" s="186">
        <f>E198</f>
        <v>14568</v>
      </c>
      <c r="F194" s="186">
        <f>F198</f>
        <v>10968</v>
      </c>
      <c r="G194" s="186">
        <f t="shared" ref="G194:V194" si="107">G198</f>
        <v>10968</v>
      </c>
      <c r="H194" s="186">
        <f t="shared" si="107"/>
        <v>0</v>
      </c>
      <c r="I194" s="186">
        <f t="shared" si="107"/>
        <v>0</v>
      </c>
      <c r="J194" s="186">
        <f t="shared" si="107"/>
        <v>0</v>
      </c>
      <c r="K194" s="186">
        <f t="shared" si="107"/>
        <v>0</v>
      </c>
      <c r="L194" s="186">
        <f t="shared" si="107"/>
        <v>0</v>
      </c>
      <c r="M194" s="186">
        <f t="shared" si="107"/>
        <v>0</v>
      </c>
      <c r="N194" s="186">
        <f t="shared" si="107"/>
        <v>0</v>
      </c>
      <c r="O194" s="186">
        <f t="shared" si="107"/>
        <v>0</v>
      </c>
      <c r="P194" s="186">
        <f t="shared" si="107"/>
        <v>0</v>
      </c>
      <c r="Q194" s="186">
        <f t="shared" si="107"/>
        <v>0</v>
      </c>
      <c r="R194" s="186">
        <f t="shared" si="107"/>
        <v>0</v>
      </c>
      <c r="S194" s="186">
        <f t="shared" si="107"/>
        <v>0</v>
      </c>
      <c r="T194" s="186">
        <f t="shared" si="107"/>
        <v>0</v>
      </c>
      <c r="U194" s="186">
        <f t="shared" si="107"/>
        <v>10968</v>
      </c>
      <c r="V194" s="186">
        <f t="shared" si="107"/>
        <v>3600</v>
      </c>
      <c r="W194" s="134">
        <f t="shared" si="106"/>
        <v>75.288303130148265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50.25" hidden="1" customHeight="1">
      <c r="A195" s="269"/>
      <c r="B195" s="196"/>
      <c r="C195" s="204"/>
      <c r="D195" s="212"/>
      <c r="E195" s="151"/>
      <c r="F195" s="151">
        <f>T195</f>
        <v>0</v>
      </c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1">
        <f>H195+I195+J195</f>
        <v>0</v>
      </c>
      <c r="U195" s="152"/>
      <c r="V195" s="151">
        <f>E195-F195</f>
        <v>0</v>
      </c>
      <c r="W195" s="151" t="e">
        <f>W199+#REF!</f>
        <v>#REF!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49.5" hidden="1" customHeight="1">
      <c r="A196" s="273"/>
      <c r="B196" s="166" t="s">
        <v>48</v>
      </c>
      <c r="C196" s="175" t="s">
        <v>46</v>
      </c>
      <c r="D196" s="183"/>
      <c r="E196" s="145">
        <f>E197</f>
        <v>0</v>
      </c>
      <c r="F196" s="149">
        <f t="shared" ref="F196:V196" si="108">F197</f>
        <v>0</v>
      </c>
      <c r="G196" s="149">
        <f t="shared" si="108"/>
        <v>0</v>
      </c>
      <c r="H196" s="149">
        <f t="shared" si="108"/>
        <v>0</v>
      </c>
      <c r="I196" s="149">
        <f t="shared" si="108"/>
        <v>0</v>
      </c>
      <c r="J196" s="149">
        <f t="shared" si="108"/>
        <v>0</v>
      </c>
      <c r="K196" s="149">
        <f t="shared" si="108"/>
        <v>0</v>
      </c>
      <c r="L196" s="149">
        <f t="shared" si="108"/>
        <v>0</v>
      </c>
      <c r="M196" s="149">
        <f t="shared" si="108"/>
        <v>0</v>
      </c>
      <c r="N196" s="149">
        <f t="shared" si="108"/>
        <v>0</v>
      </c>
      <c r="O196" s="149">
        <f t="shared" si="108"/>
        <v>0</v>
      </c>
      <c r="P196" s="149">
        <f t="shared" si="108"/>
        <v>0</v>
      </c>
      <c r="Q196" s="149">
        <f t="shared" si="108"/>
        <v>0</v>
      </c>
      <c r="R196" s="149">
        <f t="shared" si="108"/>
        <v>0</v>
      </c>
      <c r="S196" s="149">
        <f t="shared" si="108"/>
        <v>0</v>
      </c>
      <c r="T196" s="149">
        <f t="shared" si="108"/>
        <v>0</v>
      </c>
      <c r="U196" s="145">
        <f t="shared" si="108"/>
        <v>0</v>
      </c>
      <c r="V196" s="145">
        <f t="shared" si="108"/>
        <v>0</v>
      </c>
      <c r="W196" s="134" t="e">
        <f t="shared" ref="W196:W207" si="109">U196*100/E196</f>
        <v>#DIV/0!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81.75" hidden="1" customHeight="1">
      <c r="A197" s="269"/>
      <c r="B197" s="165" t="s">
        <v>7</v>
      </c>
      <c r="C197" s="98" t="s">
        <v>32</v>
      </c>
      <c r="D197" s="171" t="s">
        <v>49</v>
      </c>
      <c r="E197" s="146"/>
      <c r="F197" s="147">
        <f>G197+T197</f>
        <v>0</v>
      </c>
      <c r="G197" s="147"/>
      <c r="H197" s="251"/>
      <c r="I197" s="252"/>
      <c r="J197" s="252"/>
      <c r="K197" s="252"/>
      <c r="L197" s="148"/>
      <c r="M197" s="148"/>
      <c r="N197" s="148"/>
      <c r="O197" s="148"/>
      <c r="P197" s="148"/>
      <c r="Q197" s="148"/>
      <c r="R197" s="148"/>
      <c r="S197" s="148"/>
      <c r="T197" s="138">
        <f>H197+I197+J197+K197</f>
        <v>0</v>
      </c>
      <c r="U197" s="138"/>
      <c r="V197" s="134">
        <f>E197-F197</f>
        <v>0</v>
      </c>
      <c r="W197" s="134" t="e">
        <f t="shared" si="109"/>
        <v>#DIV/0!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59.25" customHeight="1">
      <c r="A198" s="273">
        <v>91</v>
      </c>
      <c r="B198" s="238" t="s">
        <v>41</v>
      </c>
      <c r="C198" s="263" t="s">
        <v>17</v>
      </c>
      <c r="D198" s="183"/>
      <c r="E198" s="145">
        <f>E199</f>
        <v>14568</v>
      </c>
      <c r="F198" s="145">
        <f>F199</f>
        <v>10968</v>
      </c>
      <c r="G198" s="149">
        <f t="shared" ref="G198:V198" si="110">G199</f>
        <v>10968</v>
      </c>
      <c r="H198" s="149">
        <f t="shared" si="110"/>
        <v>0</v>
      </c>
      <c r="I198" s="149">
        <f t="shared" si="110"/>
        <v>0</v>
      </c>
      <c r="J198" s="149">
        <f t="shared" si="110"/>
        <v>0</v>
      </c>
      <c r="K198" s="149">
        <f t="shared" si="110"/>
        <v>0</v>
      </c>
      <c r="L198" s="149">
        <f t="shared" si="110"/>
        <v>0</v>
      </c>
      <c r="M198" s="149">
        <f t="shared" si="110"/>
        <v>0</v>
      </c>
      <c r="N198" s="149">
        <f t="shared" si="110"/>
        <v>0</v>
      </c>
      <c r="O198" s="149">
        <f t="shared" si="110"/>
        <v>0</v>
      </c>
      <c r="P198" s="149">
        <f t="shared" si="110"/>
        <v>0</v>
      </c>
      <c r="Q198" s="149">
        <f t="shared" si="110"/>
        <v>0</v>
      </c>
      <c r="R198" s="149">
        <f t="shared" si="110"/>
        <v>0</v>
      </c>
      <c r="S198" s="149">
        <f t="shared" si="110"/>
        <v>0</v>
      </c>
      <c r="T198" s="149">
        <f t="shared" si="110"/>
        <v>0</v>
      </c>
      <c r="U198" s="145">
        <f t="shared" si="110"/>
        <v>10968</v>
      </c>
      <c r="V198" s="145">
        <f t="shared" si="110"/>
        <v>3600</v>
      </c>
      <c r="W198" s="134">
        <f t="shared" si="109"/>
        <v>75.288303130148265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62.25" customHeight="1">
      <c r="A199" s="269">
        <v>92</v>
      </c>
      <c r="B199" s="239" t="s">
        <v>50</v>
      </c>
      <c r="C199" s="93" t="s">
        <v>11</v>
      </c>
      <c r="D199" s="99" t="s">
        <v>75</v>
      </c>
      <c r="E199" s="146">
        <f>24950-10382</f>
        <v>14568</v>
      </c>
      <c r="F199" s="146">
        <f>G199+T199</f>
        <v>10968</v>
      </c>
      <c r="G199" s="146">
        <v>10968</v>
      </c>
      <c r="H199" s="143"/>
      <c r="I199" s="240"/>
      <c r="J199" s="322"/>
      <c r="K199" s="322"/>
      <c r="L199" s="323"/>
      <c r="M199" s="323"/>
      <c r="N199" s="323"/>
      <c r="O199" s="323"/>
      <c r="P199" s="323"/>
      <c r="Q199" s="323"/>
      <c r="R199" s="323"/>
      <c r="S199" s="323"/>
      <c r="T199" s="143">
        <f>H199+I199+J199</f>
        <v>0</v>
      </c>
      <c r="U199" s="143">
        <f>14568-3600</f>
        <v>10968</v>
      </c>
      <c r="V199" s="240">
        <f>E199-F199</f>
        <v>3600</v>
      </c>
      <c r="W199" s="134">
        <f t="shared" si="109"/>
        <v>75.288303130148265</v>
      </c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104.25" customHeight="1">
      <c r="A200" s="274">
        <v>93</v>
      </c>
      <c r="B200" s="109">
        <v>37</v>
      </c>
      <c r="C200" s="163" t="s">
        <v>65</v>
      </c>
      <c r="D200" s="108" t="s">
        <v>4</v>
      </c>
      <c r="E200" s="140">
        <f>E201+E203</f>
        <v>53000</v>
      </c>
      <c r="F200" s="140">
        <f>F201+F203</f>
        <v>51553.18</v>
      </c>
      <c r="G200" s="140">
        <f t="shared" ref="G200:V200" si="111">G201+G203</f>
        <v>51553.18</v>
      </c>
      <c r="H200" s="140">
        <f t="shared" si="111"/>
        <v>0</v>
      </c>
      <c r="I200" s="140">
        <f t="shared" si="111"/>
        <v>0</v>
      </c>
      <c r="J200" s="140">
        <f t="shared" si="111"/>
        <v>0</v>
      </c>
      <c r="K200" s="140">
        <f t="shared" si="111"/>
        <v>0</v>
      </c>
      <c r="L200" s="140">
        <f t="shared" si="111"/>
        <v>0</v>
      </c>
      <c r="M200" s="140">
        <f t="shared" si="111"/>
        <v>0</v>
      </c>
      <c r="N200" s="140">
        <f t="shared" si="111"/>
        <v>0</v>
      </c>
      <c r="O200" s="140">
        <f t="shared" si="111"/>
        <v>0</v>
      </c>
      <c r="P200" s="140">
        <f t="shared" si="111"/>
        <v>0</v>
      </c>
      <c r="Q200" s="140">
        <f t="shared" si="111"/>
        <v>0</v>
      </c>
      <c r="R200" s="140">
        <f t="shared" si="111"/>
        <v>0</v>
      </c>
      <c r="S200" s="140">
        <f t="shared" si="111"/>
        <v>0</v>
      </c>
      <c r="T200" s="140">
        <f t="shared" si="111"/>
        <v>0</v>
      </c>
      <c r="U200" s="140">
        <f t="shared" si="111"/>
        <v>51553.18</v>
      </c>
      <c r="V200" s="140">
        <f t="shared" si="111"/>
        <v>1446.8199999999997</v>
      </c>
      <c r="W200" s="134">
        <f t="shared" si="109"/>
        <v>97.270150943396231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75.75" hidden="1" customHeight="1">
      <c r="A201" s="271">
        <v>83</v>
      </c>
      <c r="B201" s="62" t="s">
        <v>33</v>
      </c>
      <c r="C201" s="257" t="s">
        <v>16</v>
      </c>
      <c r="D201" s="64"/>
      <c r="E201" s="141">
        <f>E202</f>
        <v>0</v>
      </c>
      <c r="F201" s="141">
        <f t="shared" ref="F201:V201" si="112">F202</f>
        <v>0</v>
      </c>
      <c r="G201" s="141">
        <f t="shared" si="112"/>
        <v>0</v>
      </c>
      <c r="H201" s="142">
        <f t="shared" si="112"/>
        <v>0</v>
      </c>
      <c r="I201" s="142">
        <f t="shared" si="112"/>
        <v>0</v>
      </c>
      <c r="J201" s="142">
        <f t="shared" si="112"/>
        <v>0</v>
      </c>
      <c r="K201" s="142">
        <f t="shared" si="112"/>
        <v>0</v>
      </c>
      <c r="L201" s="142">
        <f t="shared" si="112"/>
        <v>0</v>
      </c>
      <c r="M201" s="142">
        <f t="shared" si="112"/>
        <v>0</v>
      </c>
      <c r="N201" s="142">
        <f t="shared" si="112"/>
        <v>0</v>
      </c>
      <c r="O201" s="142">
        <f t="shared" si="112"/>
        <v>0</v>
      </c>
      <c r="P201" s="142">
        <f t="shared" si="112"/>
        <v>0</v>
      </c>
      <c r="Q201" s="142">
        <f t="shared" si="112"/>
        <v>0</v>
      </c>
      <c r="R201" s="142">
        <f t="shared" si="112"/>
        <v>0</v>
      </c>
      <c r="S201" s="142">
        <f t="shared" si="112"/>
        <v>0</v>
      </c>
      <c r="T201" s="141">
        <f t="shared" si="112"/>
        <v>0</v>
      </c>
      <c r="U201" s="141">
        <f t="shared" si="112"/>
        <v>0</v>
      </c>
      <c r="V201" s="141">
        <f t="shared" si="112"/>
        <v>0</v>
      </c>
      <c r="W201" s="134" t="e">
        <f t="shared" si="109"/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46.5" hidden="1" customHeight="1">
      <c r="A202" s="272">
        <v>84</v>
      </c>
      <c r="B202" s="56">
        <v>3110</v>
      </c>
      <c r="C202" s="19" t="s">
        <v>1</v>
      </c>
      <c r="D202" s="80" t="s">
        <v>64</v>
      </c>
      <c r="E202" s="143"/>
      <c r="F202" s="138"/>
      <c r="G202" s="138"/>
      <c r="H202" s="133"/>
      <c r="I202" s="150"/>
      <c r="J202" s="150"/>
      <c r="K202" s="150"/>
      <c r="L202" s="138"/>
      <c r="M202" s="138"/>
      <c r="N202" s="138"/>
      <c r="O202" s="138"/>
      <c r="P202" s="138"/>
      <c r="Q202" s="138"/>
      <c r="R202" s="138"/>
      <c r="S202" s="138"/>
      <c r="T202" s="138">
        <f>H202+I202+J202+K202+L202+M202+N202+O202+P202+Q202+R202+S202</f>
        <v>0</v>
      </c>
      <c r="U202" s="133">
        <v>0</v>
      </c>
      <c r="V202" s="134">
        <f>E202-F202</f>
        <v>0</v>
      </c>
      <c r="W202" s="134" t="e">
        <f t="shared" si="109"/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36.75" customHeight="1">
      <c r="A203" s="273">
        <v>94</v>
      </c>
      <c r="B203" s="76">
        <v>3717520</v>
      </c>
      <c r="C203" s="263" t="s">
        <v>46</v>
      </c>
      <c r="D203" s="177"/>
      <c r="E203" s="145">
        <f>E204</f>
        <v>53000</v>
      </c>
      <c r="F203" s="145">
        <f t="shared" ref="F203:V203" si="113">F204</f>
        <v>51553.18</v>
      </c>
      <c r="G203" s="145">
        <f t="shared" si="113"/>
        <v>51553.18</v>
      </c>
      <c r="H203" s="145">
        <f t="shared" si="113"/>
        <v>0</v>
      </c>
      <c r="I203" s="145">
        <f t="shared" si="113"/>
        <v>0</v>
      </c>
      <c r="J203" s="145">
        <f t="shared" si="113"/>
        <v>0</v>
      </c>
      <c r="K203" s="145">
        <f t="shared" si="113"/>
        <v>0</v>
      </c>
      <c r="L203" s="145">
        <f t="shared" si="113"/>
        <v>0</v>
      </c>
      <c r="M203" s="145">
        <f t="shared" si="113"/>
        <v>0</v>
      </c>
      <c r="N203" s="145">
        <f t="shared" si="113"/>
        <v>0</v>
      </c>
      <c r="O203" s="145">
        <f t="shared" si="113"/>
        <v>0</v>
      </c>
      <c r="P203" s="145">
        <f t="shared" si="113"/>
        <v>0</v>
      </c>
      <c r="Q203" s="145">
        <f t="shared" si="113"/>
        <v>0</v>
      </c>
      <c r="R203" s="145">
        <f t="shared" si="113"/>
        <v>0</v>
      </c>
      <c r="S203" s="145">
        <f t="shared" si="113"/>
        <v>0</v>
      </c>
      <c r="T203" s="145">
        <f t="shared" si="113"/>
        <v>0</v>
      </c>
      <c r="U203" s="145">
        <f t="shared" si="113"/>
        <v>51553.18</v>
      </c>
      <c r="V203" s="145">
        <f t="shared" si="113"/>
        <v>1446.8199999999997</v>
      </c>
      <c r="W203" s="134">
        <f t="shared" si="109"/>
        <v>97.270150943396231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57.75" customHeight="1">
      <c r="A204" s="272">
        <v>95</v>
      </c>
      <c r="B204" s="56">
        <v>3110</v>
      </c>
      <c r="C204" s="19" t="s">
        <v>1</v>
      </c>
      <c r="D204" s="179" t="s">
        <v>93</v>
      </c>
      <c r="E204" s="143">
        <f>50000+3000</f>
        <v>53000</v>
      </c>
      <c r="F204" s="143">
        <f>G204+T204</f>
        <v>51553.18</v>
      </c>
      <c r="G204" s="143">
        <v>51553.18</v>
      </c>
      <c r="H204" s="151"/>
      <c r="I204" s="138"/>
      <c r="J204" s="150"/>
      <c r="K204" s="150"/>
      <c r="L204" s="138"/>
      <c r="M204" s="138"/>
      <c r="N204" s="138"/>
      <c r="O204" s="138"/>
      <c r="P204" s="138"/>
      <c r="Q204" s="138"/>
      <c r="R204" s="138"/>
      <c r="S204" s="138"/>
      <c r="T204" s="138">
        <f>H204+I204+J204</f>
        <v>0</v>
      </c>
      <c r="U204" s="133">
        <v>51553.18</v>
      </c>
      <c r="V204" s="134">
        <f>E204-F204</f>
        <v>1446.8199999999997</v>
      </c>
      <c r="W204" s="134">
        <f t="shared" si="109"/>
        <v>97.270150943396231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36.75" customHeight="1">
      <c r="A205" s="277">
        <v>96</v>
      </c>
      <c r="B205" s="112"/>
      <c r="C205" s="111"/>
      <c r="D205" s="219" t="s">
        <v>9</v>
      </c>
      <c r="E205" s="139">
        <f t="shared" ref="E205:T205" si="114">E40+E77+E101+E121+E128+E200+E112+E194</f>
        <v>95782017.879999995</v>
      </c>
      <c r="F205" s="139">
        <f t="shared" si="114"/>
        <v>78046403.980000004</v>
      </c>
      <c r="G205" s="139">
        <f t="shared" si="114"/>
        <v>78046403.980000004</v>
      </c>
      <c r="H205" s="139">
        <f t="shared" si="114"/>
        <v>0</v>
      </c>
      <c r="I205" s="139">
        <f t="shared" si="114"/>
        <v>0</v>
      </c>
      <c r="J205" s="139">
        <f t="shared" si="114"/>
        <v>0</v>
      </c>
      <c r="K205" s="139">
        <f t="shared" si="114"/>
        <v>0</v>
      </c>
      <c r="L205" s="139">
        <f t="shared" si="114"/>
        <v>0</v>
      </c>
      <c r="M205" s="139">
        <f t="shared" si="114"/>
        <v>0</v>
      </c>
      <c r="N205" s="139">
        <f t="shared" si="114"/>
        <v>0</v>
      </c>
      <c r="O205" s="139">
        <f t="shared" si="114"/>
        <v>0</v>
      </c>
      <c r="P205" s="139">
        <f t="shared" si="114"/>
        <v>0</v>
      </c>
      <c r="Q205" s="139">
        <f t="shared" si="114"/>
        <v>0</v>
      </c>
      <c r="R205" s="139">
        <f t="shared" si="114"/>
        <v>0</v>
      </c>
      <c r="S205" s="139">
        <f t="shared" si="114"/>
        <v>0</v>
      </c>
      <c r="T205" s="139">
        <f t="shared" si="114"/>
        <v>0</v>
      </c>
      <c r="U205" s="139">
        <f>U40+U77+U101+U112+U121+U128+U194+U200</f>
        <v>78046403.980000004</v>
      </c>
      <c r="V205" s="139">
        <f>V40+V77+V101+V121+V128+V200+V112+V194</f>
        <v>17735613.900000006</v>
      </c>
      <c r="W205" s="134">
        <f t="shared" si="109"/>
        <v>81.483357427048603</v>
      </c>
      <c r="X205" s="68"/>
      <c r="Y205" s="68"/>
      <c r="Z205" s="68"/>
      <c r="AA205" s="68"/>
      <c r="AB205" s="68"/>
      <c r="AC205" s="68"/>
      <c r="AD205" s="68"/>
      <c r="AE205" s="16"/>
      <c r="AF205" s="16"/>
      <c r="AG205" s="16"/>
      <c r="AH205" s="16"/>
      <c r="AI205" s="16"/>
      <c r="AJ205" s="16"/>
    </row>
    <row r="206" spans="1:36" ht="42" customHeight="1">
      <c r="A206" s="278">
        <v>97</v>
      </c>
      <c r="B206" s="78"/>
      <c r="C206" s="79"/>
      <c r="D206" s="218" t="s">
        <v>10</v>
      </c>
      <c r="E206" s="158">
        <f t="shared" ref="E206:V206" si="115">E39+E205</f>
        <v>111506872.61</v>
      </c>
      <c r="F206" s="158">
        <f t="shared" si="115"/>
        <v>92069163.600000009</v>
      </c>
      <c r="G206" s="158">
        <f t="shared" si="115"/>
        <v>92069163.600000009</v>
      </c>
      <c r="H206" s="158">
        <f t="shared" si="115"/>
        <v>0</v>
      </c>
      <c r="I206" s="158">
        <f t="shared" si="115"/>
        <v>0</v>
      </c>
      <c r="J206" s="158">
        <f t="shared" si="115"/>
        <v>0</v>
      </c>
      <c r="K206" s="158">
        <f t="shared" si="115"/>
        <v>0</v>
      </c>
      <c r="L206" s="158">
        <f t="shared" si="115"/>
        <v>0</v>
      </c>
      <c r="M206" s="158">
        <f t="shared" si="115"/>
        <v>0</v>
      </c>
      <c r="N206" s="158">
        <f t="shared" si="115"/>
        <v>0</v>
      </c>
      <c r="O206" s="158">
        <f t="shared" si="115"/>
        <v>0</v>
      </c>
      <c r="P206" s="158">
        <f t="shared" si="115"/>
        <v>0</v>
      </c>
      <c r="Q206" s="158">
        <f t="shared" si="115"/>
        <v>0</v>
      </c>
      <c r="R206" s="158">
        <f t="shared" si="115"/>
        <v>0</v>
      </c>
      <c r="S206" s="158">
        <f t="shared" si="115"/>
        <v>0</v>
      </c>
      <c r="T206" s="158">
        <f t="shared" si="115"/>
        <v>0</v>
      </c>
      <c r="U206" s="158">
        <f t="shared" si="115"/>
        <v>92069163.600000009</v>
      </c>
      <c r="V206" s="158">
        <f t="shared" si="115"/>
        <v>19437709.010000005</v>
      </c>
      <c r="W206" s="134">
        <f t="shared" si="109"/>
        <v>82.568151581127907</v>
      </c>
      <c r="X206" s="68"/>
      <c r="Y206" s="68"/>
      <c r="Z206" s="68"/>
      <c r="AA206" s="68"/>
      <c r="AB206" s="68"/>
      <c r="AC206" s="68"/>
      <c r="AD206" s="68"/>
      <c r="AE206" s="16"/>
      <c r="AF206" s="16"/>
      <c r="AG206" s="16"/>
      <c r="AH206" s="16"/>
      <c r="AI206" s="16"/>
      <c r="AJ206" s="16"/>
    </row>
    <row r="207" spans="1:36" ht="40.5" customHeight="1">
      <c r="A207" s="278">
        <v>98</v>
      </c>
      <c r="B207" s="216"/>
      <c r="C207" s="217"/>
      <c r="D207" s="218" t="s">
        <v>68</v>
      </c>
      <c r="E207" s="220">
        <f>E206-E208</f>
        <v>100196471.56</v>
      </c>
      <c r="F207" s="220">
        <f>F206-F208</f>
        <v>83116735.940000013</v>
      </c>
      <c r="G207" s="220">
        <f t="shared" ref="G207:U207" si="116">G206-G208</f>
        <v>83116735.940000013</v>
      </c>
      <c r="H207" s="220">
        <f t="shared" si="116"/>
        <v>0</v>
      </c>
      <c r="I207" s="220">
        <f t="shared" si="116"/>
        <v>0</v>
      </c>
      <c r="J207" s="220">
        <f t="shared" si="116"/>
        <v>0</v>
      </c>
      <c r="K207" s="220">
        <f t="shared" si="116"/>
        <v>0</v>
      </c>
      <c r="L207" s="220">
        <f t="shared" si="116"/>
        <v>0</v>
      </c>
      <c r="M207" s="220">
        <f t="shared" si="116"/>
        <v>0</v>
      </c>
      <c r="N207" s="220">
        <f t="shared" si="116"/>
        <v>0</v>
      </c>
      <c r="O207" s="220">
        <f t="shared" si="116"/>
        <v>0</v>
      </c>
      <c r="P207" s="220">
        <f t="shared" si="116"/>
        <v>0</v>
      </c>
      <c r="Q207" s="220">
        <f t="shared" si="116"/>
        <v>0</v>
      </c>
      <c r="R207" s="220">
        <f t="shared" si="116"/>
        <v>0</v>
      </c>
      <c r="S207" s="220">
        <f t="shared" si="116"/>
        <v>0</v>
      </c>
      <c r="T207" s="220">
        <f t="shared" si="116"/>
        <v>0</v>
      </c>
      <c r="U207" s="220">
        <f t="shared" si="116"/>
        <v>83116735.940000013</v>
      </c>
      <c r="V207" s="220">
        <f t="shared" ref="V207" si="117">V206-V208</f>
        <v>17079735.620000005</v>
      </c>
      <c r="W207" s="134">
        <f t="shared" si="109"/>
        <v>82.953755402681779</v>
      </c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1:36" ht="49.5" customHeight="1">
      <c r="A208" s="272">
        <v>99</v>
      </c>
      <c r="B208" s="41"/>
      <c r="C208" s="44"/>
      <c r="D208" s="214" t="s">
        <v>67</v>
      </c>
      <c r="E208" s="221">
        <f>E210+E223+E224+E209</f>
        <v>11310401.050000001</v>
      </c>
      <c r="F208" s="221">
        <f t="shared" ref="F208:U208" si="118">F210+F223+F224+F209</f>
        <v>8952427.6600000001</v>
      </c>
      <c r="G208" s="221">
        <f t="shared" si="118"/>
        <v>8952427.6600000001</v>
      </c>
      <c r="H208" s="221">
        <f t="shared" si="118"/>
        <v>0</v>
      </c>
      <c r="I208" s="221">
        <f t="shared" si="118"/>
        <v>0</v>
      </c>
      <c r="J208" s="221">
        <f t="shared" si="118"/>
        <v>0</v>
      </c>
      <c r="K208" s="221">
        <f t="shared" si="118"/>
        <v>0</v>
      </c>
      <c r="L208" s="221">
        <f t="shared" si="118"/>
        <v>0</v>
      </c>
      <c r="M208" s="221">
        <f t="shared" si="118"/>
        <v>0</v>
      </c>
      <c r="N208" s="221">
        <f t="shared" si="118"/>
        <v>0</v>
      </c>
      <c r="O208" s="221">
        <f t="shared" si="118"/>
        <v>0</v>
      </c>
      <c r="P208" s="221">
        <f t="shared" si="118"/>
        <v>0</v>
      </c>
      <c r="Q208" s="221">
        <f t="shared" si="118"/>
        <v>0</v>
      </c>
      <c r="R208" s="221">
        <f t="shared" si="118"/>
        <v>0</v>
      </c>
      <c r="S208" s="221">
        <f t="shared" si="118"/>
        <v>0</v>
      </c>
      <c r="T208" s="221">
        <f t="shared" si="118"/>
        <v>0</v>
      </c>
      <c r="U208" s="221">
        <f t="shared" si="118"/>
        <v>8952427.6600000001</v>
      </c>
      <c r="V208" s="221">
        <f>V209+V210+V223+V224</f>
        <v>2357973.3900000006</v>
      </c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1:36" ht="142.5" customHeight="1">
      <c r="A209" s="272">
        <v>100</v>
      </c>
      <c r="B209" s="41"/>
      <c r="C209" s="343" t="s">
        <v>173</v>
      </c>
      <c r="D209" s="188" t="s">
        <v>164</v>
      </c>
      <c r="E209" s="143">
        <v>6267450</v>
      </c>
      <c r="F209" s="143">
        <v>3914400</v>
      </c>
      <c r="G209" s="143">
        <v>3914400</v>
      </c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146">
        <f>U65</f>
        <v>3914400</v>
      </c>
      <c r="V209" s="146">
        <f>E209-F209</f>
        <v>2353050</v>
      </c>
      <c r="W209" s="16" t="s">
        <v>182</v>
      </c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1:36" ht="133.5" customHeight="1">
      <c r="A210" s="272">
        <v>101</v>
      </c>
      <c r="B210" s="46"/>
      <c r="C210" s="215" t="s">
        <v>101</v>
      </c>
      <c r="D210" s="80" t="s">
        <v>157</v>
      </c>
      <c r="E210" s="146">
        <f>1776594</f>
        <v>1776594</v>
      </c>
      <c r="F210" s="146">
        <v>1772398.89</v>
      </c>
      <c r="G210" s="146">
        <v>1772398.89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34">
        <v>1772398.89</v>
      </c>
      <c r="V210" s="146">
        <f>E210-F210</f>
        <v>4195.1100000001024</v>
      </c>
      <c r="W210" s="16" t="s">
        <v>182</v>
      </c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1:36" ht="119.25" hidden="1" customHeight="1">
      <c r="A211" s="43"/>
      <c r="B211" s="46"/>
      <c r="C211" s="215" t="s">
        <v>137</v>
      </c>
      <c r="D211" s="80" t="s">
        <v>100</v>
      </c>
      <c r="E211" s="221"/>
      <c r="F211" s="17"/>
      <c r="G211" s="17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34">
        <f t="shared" ref="V211:V223" si="119">E211-F211</f>
        <v>0</v>
      </c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1:36" ht="97.5" hidden="1" customHeight="1">
      <c r="A212" s="43"/>
      <c r="B212" s="46"/>
      <c r="C212" s="215" t="s">
        <v>138</v>
      </c>
      <c r="D212" s="80" t="s">
        <v>100</v>
      </c>
      <c r="E212" s="222"/>
      <c r="F212" s="17"/>
      <c r="G212" s="17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34">
        <f t="shared" si="119"/>
        <v>0</v>
      </c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1:36" ht="108.75" hidden="1" customHeight="1">
      <c r="A213" s="43"/>
      <c r="B213" s="46"/>
      <c r="C213" s="215" t="s">
        <v>139</v>
      </c>
      <c r="D213" s="80" t="s">
        <v>100</v>
      </c>
      <c r="E213" s="222"/>
      <c r="F213" s="17"/>
      <c r="G213" s="17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34">
        <f t="shared" si="119"/>
        <v>0</v>
      </c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1:36" ht="32.25" hidden="1" customHeight="1">
      <c r="A214" s="43"/>
      <c r="B214" s="41"/>
      <c r="C214" s="215" t="s">
        <v>140</v>
      </c>
      <c r="D214" s="80" t="s">
        <v>100</v>
      </c>
      <c r="E214" s="221"/>
      <c r="F214" s="17"/>
      <c r="G214" s="17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34">
        <f t="shared" si="119"/>
        <v>0</v>
      </c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1:36" ht="37.5" hidden="1" customHeight="1">
      <c r="A215" s="43"/>
      <c r="B215" s="46"/>
      <c r="C215" s="215" t="s">
        <v>141</v>
      </c>
      <c r="D215" s="80" t="s">
        <v>100</v>
      </c>
      <c r="E215" s="222"/>
      <c r="F215" s="17"/>
      <c r="G215" s="17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34">
        <f t="shared" si="119"/>
        <v>0</v>
      </c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ht="22.5" hidden="1" customHeight="1">
      <c r="A216" s="43"/>
      <c r="B216" s="41"/>
      <c r="C216" s="215" t="s">
        <v>142</v>
      </c>
      <c r="D216" s="80" t="s">
        <v>100</v>
      </c>
      <c r="E216" s="221"/>
      <c r="F216" s="17"/>
      <c r="G216" s="17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34">
        <f t="shared" si="119"/>
        <v>0</v>
      </c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</row>
    <row r="217" spans="1:36" ht="37.5" hidden="1" customHeight="1">
      <c r="A217" s="43"/>
      <c r="B217" s="46"/>
      <c r="C217" s="215" t="s">
        <v>143</v>
      </c>
      <c r="D217" s="80" t="s">
        <v>100</v>
      </c>
      <c r="E217" s="10"/>
      <c r="F217" s="17"/>
      <c r="G217" s="17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34">
        <f t="shared" si="119"/>
        <v>0</v>
      </c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</row>
    <row r="218" spans="1:36" ht="27.75" hidden="1" customHeight="1">
      <c r="A218" s="43"/>
      <c r="B218" s="41"/>
      <c r="C218" s="215" t="s">
        <v>144</v>
      </c>
      <c r="D218" s="80" t="s">
        <v>100</v>
      </c>
      <c r="E218" s="14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34">
        <f t="shared" si="119"/>
        <v>0</v>
      </c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</row>
    <row r="219" spans="1:36" ht="19.5" hidden="1" customHeight="1">
      <c r="A219" s="18"/>
      <c r="B219" s="29"/>
      <c r="C219" s="215" t="s">
        <v>145</v>
      </c>
      <c r="D219" s="80" t="s">
        <v>100</v>
      </c>
      <c r="E219" s="14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34">
        <f t="shared" si="119"/>
        <v>0</v>
      </c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</row>
    <row r="220" spans="1:36" ht="39.75" hidden="1" customHeight="1">
      <c r="A220" s="18"/>
      <c r="B220" s="21"/>
      <c r="C220" s="215" t="s">
        <v>146</v>
      </c>
      <c r="D220" s="80" t="s">
        <v>100</v>
      </c>
      <c r="E220" s="11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34">
        <f t="shared" si="119"/>
        <v>0</v>
      </c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</row>
    <row r="221" spans="1:36" ht="26.25" hidden="1" customHeight="1">
      <c r="A221" s="18"/>
      <c r="B221" s="21"/>
      <c r="C221" s="215" t="s">
        <v>147</v>
      </c>
      <c r="D221" s="80" t="s">
        <v>100</v>
      </c>
      <c r="E221" s="11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34">
        <f t="shared" si="119"/>
        <v>0</v>
      </c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</row>
    <row r="222" spans="1:36" ht="20.25" hidden="1" customHeight="1">
      <c r="A222" s="18"/>
      <c r="B222" s="29"/>
      <c r="C222" s="215" t="s">
        <v>148</v>
      </c>
      <c r="D222" s="80" t="s">
        <v>100</v>
      </c>
      <c r="E222" s="14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34">
        <f t="shared" si="119"/>
        <v>0</v>
      </c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1:36" ht="161.25" customHeight="1">
      <c r="A223" s="18">
        <v>102</v>
      </c>
      <c r="B223" s="29"/>
      <c r="C223" s="215" t="s">
        <v>101</v>
      </c>
      <c r="D223" s="80" t="s">
        <v>158</v>
      </c>
      <c r="E223" s="146">
        <f>1100050+186900</f>
        <v>1286950</v>
      </c>
      <c r="F223" s="146">
        <f>1100050+186900</f>
        <v>1286950</v>
      </c>
      <c r="G223" s="146">
        <f>1100050+186900</f>
        <v>1286950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34">
        <v>1286950</v>
      </c>
      <c r="V223" s="134">
        <f t="shared" si="119"/>
        <v>0</v>
      </c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</row>
    <row r="224" spans="1:36" ht="78.75" customHeight="1">
      <c r="A224" s="18">
        <v>103</v>
      </c>
      <c r="B224" s="21"/>
      <c r="C224" s="215" t="s">
        <v>149</v>
      </c>
      <c r="D224" s="321" t="s">
        <v>159</v>
      </c>
      <c r="E224" s="146">
        <v>1979407.05</v>
      </c>
      <c r="F224" s="146">
        <v>1978678.77</v>
      </c>
      <c r="G224" s="146">
        <v>1978678.77</v>
      </c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34">
        <v>1978678.77</v>
      </c>
      <c r="V224" s="134">
        <f>E224-F224</f>
        <v>728.28000000002794</v>
      </c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1:36" ht="21.75" customHeight="1">
      <c r="A225" s="18"/>
      <c r="B225" s="21"/>
      <c r="C225" s="19"/>
      <c r="D225" s="9"/>
      <c r="E225" s="11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</row>
    <row r="226" spans="1:36" ht="19.5" customHeight="1">
      <c r="A226" s="18"/>
      <c r="B226" s="29"/>
      <c r="C226" s="23"/>
      <c r="D226" s="9"/>
      <c r="E226" s="14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1:36" ht="21.75" customHeight="1">
      <c r="A227" s="18"/>
      <c r="B227" s="21"/>
      <c r="C227" s="19"/>
      <c r="D227" s="9"/>
      <c r="E227" s="11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1:36" ht="21.75" customHeight="1">
      <c r="A228" s="43"/>
      <c r="B228" s="41"/>
      <c r="C228" s="48"/>
      <c r="D228" s="9"/>
      <c r="E228" s="14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1:36" ht="21.75" customHeight="1">
      <c r="A229" s="43"/>
      <c r="B229" s="46"/>
      <c r="C229" s="49"/>
      <c r="D229" s="9"/>
      <c r="E229" s="11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1:36" ht="32.25" customHeight="1">
      <c r="A230" s="43"/>
      <c r="B230" s="55"/>
      <c r="C230" s="48"/>
      <c r="D230" s="9"/>
      <c r="E230" s="14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1:36" ht="22.5" customHeight="1">
      <c r="A231" s="43"/>
      <c r="B231" s="55"/>
      <c r="C231" s="51"/>
      <c r="D231" s="9"/>
      <c r="E231" s="14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1:36" ht="22.5" customHeight="1">
      <c r="A232" s="43"/>
      <c r="B232" s="56"/>
      <c r="C232" s="47"/>
      <c r="D232" s="9"/>
      <c r="E232" s="11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1:36" ht="33.75" customHeight="1">
      <c r="A233" s="43"/>
      <c r="B233" s="57"/>
      <c r="C233" s="44"/>
      <c r="D233" s="9"/>
      <c r="E233" s="12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1:36" ht="20.25">
      <c r="A234" s="43"/>
      <c r="B234" s="57"/>
      <c r="C234" s="52"/>
      <c r="D234" s="9"/>
      <c r="E234" s="12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1:36" ht="25.5" customHeight="1">
      <c r="A235" s="43"/>
      <c r="B235" s="58"/>
      <c r="C235" s="53"/>
      <c r="D235" s="8"/>
      <c r="E235" s="10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1:36" ht="25.5" customHeight="1">
      <c r="A236" s="43"/>
      <c r="B236" s="59"/>
      <c r="C236" s="52"/>
      <c r="D236" s="8"/>
      <c r="E236" s="12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1:36" ht="33" customHeight="1">
      <c r="A237" s="43"/>
      <c r="B237" s="58"/>
      <c r="C237" s="49"/>
      <c r="D237" s="8"/>
      <c r="E237" s="10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</row>
    <row r="238" spans="1:36" ht="21" customHeight="1">
      <c r="A238" s="43"/>
      <c r="B238" s="60"/>
      <c r="C238" s="47"/>
      <c r="D238" s="34"/>
      <c r="E238" s="11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</row>
    <row r="239" spans="1:36" ht="22.5" customHeight="1">
      <c r="A239" s="43"/>
      <c r="B239" s="59"/>
      <c r="C239" s="50"/>
      <c r="D239" s="34"/>
      <c r="E239" s="14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ht="20.25">
      <c r="A240" s="43"/>
      <c r="B240" s="58"/>
      <c r="C240" s="49"/>
      <c r="D240" s="13"/>
      <c r="E240" s="11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1:36" ht="36.75" customHeight="1">
      <c r="A241" s="43"/>
      <c r="B241" s="41"/>
      <c r="C241" s="54"/>
      <c r="D241" s="13"/>
      <c r="E241" s="14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1:36" ht="23.25" customHeight="1">
      <c r="A242" s="43"/>
      <c r="B242" s="61"/>
      <c r="C242" s="44"/>
      <c r="D242" s="13"/>
      <c r="E242" s="14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ht="31.5" customHeight="1">
      <c r="A243" s="43"/>
      <c r="B243" s="46"/>
      <c r="C243" s="22"/>
      <c r="D243" s="13"/>
      <c r="E243" s="11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ht="20.25">
      <c r="A244" s="43"/>
      <c r="B244" s="58"/>
      <c r="C244" s="24"/>
      <c r="D244" s="33"/>
      <c r="E244" s="14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ht="20.25">
      <c r="A245" s="43"/>
      <c r="B245" s="58"/>
      <c r="C245" s="22"/>
      <c r="D245" s="33"/>
      <c r="E245" s="14"/>
      <c r="F245" s="30"/>
      <c r="G245" s="30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s="31" customFormat="1" ht="15.75">
      <c r="B246" s="25"/>
      <c r="C246" s="26"/>
      <c r="D246" s="27"/>
      <c r="E246" s="28"/>
    </row>
    <row r="247" spans="1:36" s="31" customFormat="1" ht="15.75">
      <c r="B247" s="25"/>
      <c r="C247" s="26"/>
      <c r="D247" s="27"/>
      <c r="E247" s="28"/>
    </row>
    <row r="248" spans="1:36" s="31" customFormat="1" ht="20.25">
      <c r="B248" s="25"/>
      <c r="C248" s="36"/>
      <c r="D248" s="37"/>
      <c r="E248" s="32"/>
    </row>
    <row r="249" spans="1:36" ht="18.75">
      <c r="B249" s="5"/>
      <c r="C249" s="1"/>
      <c r="D249" s="1"/>
      <c r="E249" s="3"/>
    </row>
    <row r="250" spans="1:36" ht="18.75">
      <c r="B250" s="5"/>
      <c r="C250" s="1"/>
      <c r="D250" s="1"/>
      <c r="E250" s="3"/>
    </row>
    <row r="251" spans="1:36" ht="18.75">
      <c r="B251" s="5"/>
      <c r="C251" s="1"/>
      <c r="D251" s="1"/>
      <c r="E251" s="3"/>
    </row>
    <row r="252" spans="1:36" ht="18.75">
      <c r="B252" s="5"/>
      <c r="C252" s="1"/>
      <c r="D252" s="1"/>
      <c r="E252" s="3"/>
    </row>
    <row r="253" spans="1:36" ht="18.75">
      <c r="B253" s="5"/>
      <c r="C253" s="1"/>
      <c r="D253" s="1"/>
      <c r="E253" s="15"/>
    </row>
    <row r="254" spans="1:36" ht="18.75">
      <c r="B254" s="5"/>
      <c r="C254" s="1"/>
      <c r="D254" s="1"/>
      <c r="E254" s="15"/>
    </row>
    <row r="255" spans="1:36" ht="18.75">
      <c r="B255" s="5"/>
      <c r="C255" s="1"/>
      <c r="D255" s="1"/>
      <c r="E255" s="15"/>
    </row>
    <row r="256" spans="1:36" ht="18.75">
      <c r="B256" s="5"/>
      <c r="C256" s="1"/>
      <c r="D256" s="1"/>
      <c r="E256" s="15"/>
    </row>
    <row r="257" spans="2:5" ht="18.75">
      <c r="B257" s="5"/>
      <c r="C257" s="1"/>
      <c r="D257" s="1"/>
      <c r="E257" s="15"/>
    </row>
    <row r="258" spans="2:5" ht="18.75">
      <c r="B258" s="5"/>
      <c r="C258" s="1"/>
      <c r="D258" s="1"/>
      <c r="E258" s="15"/>
    </row>
    <row r="259" spans="2:5" ht="18.75">
      <c r="B259" s="5"/>
      <c r="C259" s="1"/>
      <c r="D259" s="1"/>
      <c r="E259" s="3"/>
    </row>
    <row r="260" spans="2:5" ht="18.75">
      <c r="B260" s="5"/>
      <c r="C260" s="1"/>
      <c r="D260" s="1"/>
      <c r="E260" s="3"/>
    </row>
    <row r="261" spans="2:5" ht="18.75">
      <c r="B261" s="5"/>
      <c r="C261" s="1"/>
      <c r="D261" s="1"/>
      <c r="E261" s="3"/>
    </row>
    <row r="262" spans="2:5" ht="18.75">
      <c r="B262" s="5"/>
      <c r="C262" s="1"/>
      <c r="D262" s="1"/>
      <c r="E262" s="3"/>
    </row>
    <row r="263" spans="2:5" ht="18.75">
      <c r="B263" s="5"/>
      <c r="C263" s="1"/>
      <c r="D263" s="1"/>
      <c r="E263" s="3"/>
    </row>
    <row r="264" spans="2:5" ht="18.75">
      <c r="B264" s="5"/>
      <c r="C264" s="1"/>
      <c r="D264" s="1"/>
      <c r="E264" s="3"/>
    </row>
    <row r="265" spans="2:5" ht="18.75">
      <c r="B265" s="5"/>
      <c r="C265" s="1"/>
      <c r="D265" s="1"/>
      <c r="E265" s="3"/>
    </row>
    <row r="266" spans="2:5" ht="18.75">
      <c r="B266" s="5"/>
      <c r="C266" s="1"/>
      <c r="D266" s="1"/>
      <c r="E266" s="3"/>
    </row>
    <row r="267" spans="2:5" ht="18.75">
      <c r="B267" s="5"/>
      <c r="C267" s="1"/>
      <c r="D267" s="1"/>
      <c r="E267" s="3"/>
    </row>
    <row r="268" spans="2:5" ht="18.75">
      <c r="B268" s="5"/>
      <c r="C268" s="1"/>
      <c r="D268" s="1"/>
      <c r="E268" s="3"/>
    </row>
    <row r="269" spans="2:5" ht="18.75">
      <c r="B269" s="5"/>
      <c r="C269" s="1"/>
      <c r="D269" s="1"/>
      <c r="E269" s="3"/>
    </row>
    <row r="270" spans="2:5" ht="18.75">
      <c r="B270" s="5"/>
      <c r="C270" s="1"/>
      <c r="D270" s="1"/>
      <c r="E270" s="3"/>
    </row>
    <row r="271" spans="2:5" ht="18.75">
      <c r="B271" s="5"/>
      <c r="C271" s="1"/>
      <c r="D271" s="1"/>
      <c r="E271" s="3"/>
    </row>
    <row r="272" spans="2:5" ht="18.75">
      <c r="B272" s="5"/>
      <c r="C272" s="1"/>
      <c r="D272" s="1"/>
      <c r="E272" s="3"/>
    </row>
    <row r="273" spans="2:5" ht="18.75">
      <c r="B273" s="5"/>
      <c r="C273" s="1"/>
      <c r="D273" s="1"/>
      <c r="E273" s="3"/>
    </row>
    <row r="274" spans="2:5" ht="18.75">
      <c r="B274" s="5"/>
      <c r="C274" s="1"/>
      <c r="D274" s="1"/>
      <c r="E274" s="3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3"/>
    </row>
    <row r="280" spans="2:5" ht="18.75">
      <c r="B280" s="5"/>
      <c r="C280" s="1"/>
      <c r="D280" s="1"/>
      <c r="E280" s="3"/>
    </row>
    <row r="281" spans="2:5" ht="18.75">
      <c r="B281" s="5"/>
      <c r="C281" s="1"/>
      <c r="D281" s="1"/>
      <c r="E281" s="3"/>
    </row>
    <row r="282" spans="2:5" ht="18.75">
      <c r="B282" s="5"/>
      <c r="C282" s="1"/>
      <c r="D282" s="1"/>
      <c r="E282" s="3"/>
    </row>
    <row r="283" spans="2:5" ht="18.75">
      <c r="B283" s="5"/>
      <c r="C283" s="1"/>
      <c r="D283" s="1"/>
      <c r="E283" s="3"/>
    </row>
    <row r="284" spans="2:5" ht="18.75">
      <c r="B284" s="5"/>
      <c r="C284" s="1"/>
      <c r="D284" s="1"/>
      <c r="E284" s="3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2"/>
    </row>
    <row r="471" spans="2:5" ht="18.75">
      <c r="B471" s="5"/>
      <c r="C471" s="1"/>
      <c r="D471" s="1"/>
      <c r="E471" s="2"/>
    </row>
    <row r="472" spans="2:5" ht="18.75">
      <c r="B472" s="5"/>
      <c r="C472" s="1"/>
      <c r="D472" s="1"/>
      <c r="E472" s="2"/>
    </row>
    <row r="473" spans="2:5" ht="18.75">
      <c r="B473" s="5"/>
      <c r="C473" s="1"/>
      <c r="D473" s="1"/>
      <c r="E473" s="2"/>
    </row>
    <row r="474" spans="2:5" ht="18.75">
      <c r="B474" s="5"/>
      <c r="C474" s="1"/>
      <c r="D474" s="1"/>
      <c r="E474" s="2"/>
    </row>
    <row r="475" spans="2:5" ht="18.75">
      <c r="B475" s="5"/>
      <c r="C475" s="1"/>
      <c r="D475" s="1"/>
      <c r="E475" s="2"/>
    </row>
    <row r="476" spans="2:5" ht="18.75">
      <c r="B476" s="5"/>
      <c r="C476" s="1"/>
      <c r="D476" s="1"/>
      <c r="E476" s="2"/>
    </row>
    <row r="477" spans="2:5" ht="18.75">
      <c r="B477" s="5"/>
      <c r="C477" s="1"/>
      <c r="D477" s="1"/>
      <c r="E477" s="2"/>
    </row>
    <row r="478" spans="2:5" ht="18.75">
      <c r="B478" s="5"/>
      <c r="C478" s="1"/>
      <c r="D478" s="1"/>
      <c r="E478" s="2"/>
    </row>
    <row r="479" spans="2:5" ht="18.75">
      <c r="B479" s="5"/>
      <c r="C479" s="1"/>
      <c r="D479" s="1"/>
      <c r="E479" s="2"/>
    </row>
    <row r="480" spans="2:5" ht="18.75">
      <c r="B480" s="5"/>
      <c r="C480" s="1"/>
      <c r="D480" s="1"/>
      <c r="E480" s="2"/>
    </row>
    <row r="481" spans="2:5" ht="18.75">
      <c r="B481" s="5"/>
      <c r="C481" s="1"/>
      <c r="D481" s="1"/>
      <c r="E481" s="2"/>
    </row>
    <row r="482" spans="2:5" ht="18.75">
      <c r="B482" s="5"/>
      <c r="C482" s="1"/>
      <c r="D482" s="1"/>
      <c r="E482" s="2"/>
    </row>
    <row r="483" spans="2:5" ht="18.75">
      <c r="B483" s="5"/>
      <c r="C483" s="1"/>
      <c r="D483" s="1"/>
      <c r="E483" s="2"/>
    </row>
    <row r="484" spans="2:5" ht="18.75">
      <c r="B484" s="5"/>
      <c r="C484" s="1"/>
      <c r="D484" s="1"/>
      <c r="E484" s="2"/>
    </row>
    <row r="485" spans="2:5" ht="18.75">
      <c r="B485" s="5"/>
      <c r="C485" s="1"/>
      <c r="D485" s="1"/>
      <c r="E485" s="2"/>
    </row>
    <row r="486" spans="2:5" ht="18.75">
      <c r="B486" s="5"/>
      <c r="C486" s="1"/>
      <c r="D486" s="1"/>
      <c r="E486" s="2"/>
    </row>
    <row r="487" spans="2:5" ht="18.75">
      <c r="B487" s="5"/>
      <c r="C487" s="1"/>
      <c r="D487" s="1"/>
      <c r="E487" s="2"/>
    </row>
    <row r="488" spans="2:5" ht="18.75">
      <c r="B488" s="5"/>
      <c r="C488" s="1"/>
      <c r="D488" s="1"/>
      <c r="E488" s="2"/>
    </row>
    <row r="489" spans="2:5" ht="18.75">
      <c r="B489" s="5"/>
      <c r="C489" s="1"/>
      <c r="D489" s="1"/>
      <c r="E489" s="2"/>
    </row>
    <row r="490" spans="2:5" ht="18.75">
      <c r="B490" s="5"/>
      <c r="C490" s="1"/>
      <c r="D490" s="1"/>
      <c r="E490" s="2"/>
    </row>
    <row r="491" spans="2:5" ht="18.75">
      <c r="B491" s="5"/>
      <c r="C491" s="1"/>
      <c r="D491" s="1"/>
      <c r="E491" s="2"/>
    </row>
    <row r="492" spans="2:5" ht="18.75">
      <c r="B492" s="5"/>
      <c r="C492" s="1"/>
      <c r="D492" s="1"/>
      <c r="E492" s="2"/>
    </row>
    <row r="493" spans="2:5" ht="18.75">
      <c r="B493" s="5"/>
      <c r="C493" s="1"/>
      <c r="D493" s="1"/>
      <c r="E493" s="2"/>
    </row>
    <row r="494" spans="2:5" ht="18.75">
      <c r="B494" s="5"/>
      <c r="C494" s="1"/>
      <c r="D494" s="1"/>
      <c r="E494" s="2"/>
    </row>
    <row r="495" spans="2:5" ht="18.75">
      <c r="B495" s="5"/>
      <c r="C495" s="1"/>
      <c r="D495" s="1"/>
      <c r="E495" s="2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">
      <c r="C614" s="4"/>
      <c r="D614" s="4"/>
      <c r="E614" s="2"/>
    </row>
    <row r="615" spans="2:5" ht="18">
      <c r="C615" s="4"/>
      <c r="D615" s="4"/>
      <c r="E615" s="2"/>
    </row>
    <row r="616" spans="2:5" ht="18">
      <c r="C616" s="4"/>
      <c r="D616" s="4"/>
      <c r="E616" s="2"/>
    </row>
    <row r="617" spans="2:5" ht="18">
      <c r="C617" s="4"/>
      <c r="D617" s="4"/>
      <c r="E617" s="2"/>
    </row>
    <row r="618" spans="2:5" ht="18">
      <c r="C618" s="4"/>
      <c r="D618" s="4"/>
      <c r="E618" s="2"/>
    </row>
    <row r="619" spans="2:5" ht="18">
      <c r="C619" s="4"/>
      <c r="D619" s="4"/>
      <c r="E619" s="2"/>
    </row>
    <row r="620" spans="2:5" ht="18">
      <c r="C620" s="4"/>
      <c r="D620" s="4"/>
      <c r="E620" s="2"/>
    </row>
    <row r="621" spans="2:5" ht="18">
      <c r="C621" s="4"/>
      <c r="D621" s="4"/>
      <c r="E621" s="2"/>
    </row>
    <row r="622" spans="2:5" ht="18">
      <c r="C622" s="4"/>
      <c r="D622" s="4"/>
      <c r="E622" s="2"/>
    </row>
    <row r="623" spans="2:5" ht="18">
      <c r="C623" s="4"/>
      <c r="D623" s="4"/>
      <c r="E623" s="2"/>
    </row>
    <row r="624" spans="2:5" ht="18">
      <c r="C624" s="4"/>
      <c r="D624" s="4"/>
      <c r="E624" s="2"/>
    </row>
    <row r="625" spans="3:5" ht="18">
      <c r="C625" s="4"/>
      <c r="D625" s="4"/>
      <c r="E625" s="2"/>
    </row>
    <row r="626" spans="3:5" ht="18">
      <c r="C626" s="4"/>
      <c r="D626" s="4"/>
      <c r="E626" s="2"/>
    </row>
    <row r="627" spans="3:5" ht="18">
      <c r="C627" s="4"/>
      <c r="D627" s="4"/>
      <c r="E627" s="2"/>
    </row>
    <row r="628" spans="3:5" ht="18">
      <c r="C628" s="4"/>
      <c r="D628" s="4"/>
      <c r="E628" s="2"/>
    </row>
    <row r="629" spans="3:5" ht="18">
      <c r="C629" s="4"/>
      <c r="D629" s="4"/>
      <c r="E629" s="2"/>
    </row>
    <row r="630" spans="3:5" ht="18">
      <c r="C630" s="4"/>
      <c r="D630" s="4"/>
      <c r="E630" s="2"/>
    </row>
    <row r="631" spans="3:5" ht="18">
      <c r="C631" s="4"/>
      <c r="D631" s="4"/>
      <c r="E631" s="2"/>
    </row>
    <row r="632" spans="3:5" ht="18">
      <c r="C632" s="4"/>
      <c r="D632" s="4"/>
      <c r="E632" s="2"/>
    </row>
    <row r="633" spans="3:5" ht="18">
      <c r="C633" s="4"/>
      <c r="D633" s="4"/>
      <c r="E633" s="2"/>
    </row>
    <row r="634" spans="3:5" ht="18">
      <c r="C634" s="4"/>
      <c r="D634" s="4"/>
      <c r="E634" s="2"/>
    </row>
    <row r="635" spans="3:5" ht="18">
      <c r="C635" s="4"/>
      <c r="D635" s="4"/>
      <c r="E635" s="2"/>
    </row>
    <row r="636" spans="3:5" ht="18">
      <c r="C636" s="4"/>
      <c r="D636" s="4"/>
      <c r="E636" s="2"/>
    </row>
    <row r="637" spans="3:5" ht="18">
      <c r="C637" s="4"/>
      <c r="D637" s="4"/>
      <c r="E637" s="2"/>
    </row>
    <row r="638" spans="3:5" ht="18">
      <c r="C638" s="4"/>
      <c r="D638" s="4"/>
      <c r="E638" s="2"/>
    </row>
    <row r="639" spans="3:5" ht="18">
      <c r="C639" s="4"/>
      <c r="D639" s="4"/>
      <c r="E639" s="2"/>
    </row>
    <row r="640" spans="3:5" ht="18">
      <c r="C640" s="4"/>
      <c r="D640" s="4"/>
      <c r="E640" s="2"/>
    </row>
    <row r="641" spans="3:5" ht="18">
      <c r="C641" s="4"/>
      <c r="D641" s="4"/>
      <c r="E641" s="2"/>
    </row>
    <row r="642" spans="3:5" ht="18">
      <c r="C642" s="4"/>
      <c r="D642" s="4"/>
      <c r="E642" s="2"/>
    </row>
    <row r="643" spans="3:5" ht="18">
      <c r="C643" s="4"/>
      <c r="D643" s="4"/>
      <c r="E643" s="2"/>
    </row>
    <row r="644" spans="3:5" ht="18">
      <c r="C644" s="4"/>
      <c r="D644" s="4"/>
      <c r="E644" s="2"/>
    </row>
    <row r="645" spans="3:5" ht="18">
      <c r="C645" s="4"/>
      <c r="D645" s="4"/>
      <c r="E645" s="2"/>
    </row>
    <row r="646" spans="3:5" ht="18">
      <c r="C646" s="4"/>
      <c r="D646" s="4"/>
      <c r="E646" s="2"/>
    </row>
    <row r="647" spans="3:5" ht="18">
      <c r="C647" s="4"/>
      <c r="D647" s="4"/>
      <c r="E647" s="2"/>
    </row>
    <row r="648" spans="3:5" ht="18">
      <c r="C648" s="4"/>
      <c r="D648" s="4"/>
      <c r="E648" s="2"/>
    </row>
    <row r="649" spans="3:5" ht="18">
      <c r="C649" s="4"/>
      <c r="D649" s="4"/>
      <c r="E649" s="2"/>
    </row>
    <row r="650" spans="3:5" ht="18">
      <c r="C650" s="4"/>
      <c r="D650" s="4"/>
      <c r="E650" s="2"/>
    </row>
    <row r="651" spans="3:5" ht="18">
      <c r="C651" s="4"/>
      <c r="D651" s="4"/>
      <c r="E651" s="2"/>
    </row>
    <row r="652" spans="3:5" ht="18">
      <c r="C652" s="4"/>
      <c r="D652" s="4"/>
      <c r="E652" s="2"/>
    </row>
    <row r="653" spans="3:5" ht="18">
      <c r="C653" s="4"/>
      <c r="D653" s="4"/>
      <c r="E653" s="2"/>
    </row>
    <row r="654" spans="3:5" ht="18">
      <c r="C654" s="4"/>
      <c r="D654" s="4"/>
      <c r="E654" s="2"/>
    </row>
    <row r="655" spans="3:5" ht="18">
      <c r="C655" s="4"/>
      <c r="D655" s="4"/>
      <c r="E655" s="2"/>
    </row>
    <row r="656" spans="3:5" ht="18">
      <c r="C656" s="4"/>
      <c r="D656" s="4"/>
      <c r="E656" s="2"/>
    </row>
    <row r="657" spans="3:5" ht="18">
      <c r="C657" s="4"/>
      <c r="D657" s="4"/>
      <c r="E657" s="2"/>
    </row>
    <row r="658" spans="3:5" ht="18">
      <c r="C658" s="4"/>
      <c r="D658" s="4"/>
      <c r="E658" s="2"/>
    </row>
    <row r="659" spans="3:5" ht="18">
      <c r="C659" s="4"/>
      <c r="D659" s="4"/>
      <c r="E659" s="2"/>
    </row>
    <row r="660" spans="3:5" ht="18">
      <c r="C660" s="4"/>
      <c r="D660" s="4"/>
      <c r="E660" s="2"/>
    </row>
    <row r="661" spans="3:5" ht="18">
      <c r="C661" s="4"/>
      <c r="D661" s="4"/>
      <c r="E661" s="2"/>
    </row>
    <row r="662" spans="3:5" ht="18">
      <c r="C662" s="4"/>
      <c r="D662" s="4"/>
      <c r="E662" s="2"/>
    </row>
    <row r="663" spans="3:5" ht="18">
      <c r="C663" s="4"/>
      <c r="D663" s="4"/>
      <c r="E663" s="2"/>
    </row>
    <row r="664" spans="3:5" ht="18">
      <c r="C664" s="4"/>
      <c r="D664" s="4"/>
      <c r="E664" s="2"/>
    </row>
    <row r="665" spans="3:5" ht="18">
      <c r="C665" s="4"/>
      <c r="D665" s="4"/>
      <c r="E665" s="2"/>
    </row>
    <row r="666" spans="3:5" ht="18">
      <c r="C666" s="4"/>
      <c r="D666" s="4"/>
      <c r="E666" s="2"/>
    </row>
    <row r="667" spans="3:5" ht="18">
      <c r="C667" s="4"/>
      <c r="D667" s="4"/>
      <c r="E667" s="2"/>
    </row>
    <row r="668" spans="3:5" ht="18">
      <c r="C668" s="4"/>
      <c r="D668" s="4"/>
      <c r="E668" s="2"/>
    </row>
    <row r="669" spans="3:5" ht="18">
      <c r="C669" s="4"/>
      <c r="D669" s="4"/>
      <c r="E669" s="2"/>
    </row>
    <row r="670" spans="3:5" ht="18">
      <c r="C670" s="4"/>
      <c r="D670" s="4"/>
      <c r="E670" s="2"/>
    </row>
    <row r="671" spans="3:5" ht="18">
      <c r="C671" s="4"/>
      <c r="D671" s="4"/>
      <c r="E671" s="2"/>
    </row>
    <row r="672" spans="3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C679" s="4"/>
      <c r="D679" s="4"/>
      <c r="E679" s="2"/>
    </row>
    <row r="680" spans="3:5" ht="18">
      <c r="C680" s="4"/>
      <c r="D680" s="4"/>
      <c r="E680" s="2"/>
    </row>
    <row r="681" spans="3:5" ht="18">
      <c r="C681" s="4"/>
      <c r="D681" s="4"/>
      <c r="E681" s="2"/>
    </row>
    <row r="682" spans="3:5" ht="18">
      <c r="C682" s="4"/>
      <c r="D682" s="4"/>
      <c r="E682" s="2"/>
    </row>
    <row r="683" spans="3:5" ht="18">
      <c r="C683" s="4"/>
      <c r="D683" s="4"/>
      <c r="E683" s="2"/>
    </row>
    <row r="684" spans="3:5" ht="18">
      <c r="C684" s="4"/>
      <c r="D684" s="4"/>
      <c r="E684" s="2"/>
    </row>
    <row r="685" spans="3:5" ht="18">
      <c r="C685" s="4"/>
      <c r="D685" s="4"/>
      <c r="E685" s="2"/>
    </row>
    <row r="686" spans="3:5" ht="18">
      <c r="C686" s="4"/>
      <c r="D686" s="4"/>
      <c r="E686" s="2"/>
    </row>
    <row r="687" spans="3:5" ht="18">
      <c r="C687" s="4"/>
      <c r="D687" s="4"/>
      <c r="E687" s="2"/>
    </row>
    <row r="688" spans="3:5" ht="18">
      <c r="E688" s="2"/>
    </row>
    <row r="689" spans="5:5" ht="18">
      <c r="E689" s="2"/>
    </row>
    <row r="690" spans="5:5" ht="18">
      <c r="E690" s="2"/>
    </row>
    <row r="691" spans="5:5" ht="18">
      <c r="E691" s="2"/>
    </row>
    <row r="692" spans="5:5" ht="18">
      <c r="E692" s="2"/>
    </row>
    <row r="693" spans="5:5" ht="18">
      <c r="E693" s="2"/>
    </row>
    <row r="694" spans="5:5" ht="18">
      <c r="E694" s="2"/>
    </row>
    <row r="695" spans="5:5" ht="18">
      <c r="E695" s="2"/>
    </row>
    <row r="696" spans="5:5" ht="18">
      <c r="E696" s="2"/>
    </row>
    <row r="697" spans="5:5" ht="18">
      <c r="E697" s="2"/>
    </row>
    <row r="698" spans="5:5" ht="18">
      <c r="E698" s="2"/>
    </row>
    <row r="699" spans="5:5" ht="18">
      <c r="E699" s="2"/>
    </row>
    <row r="700" spans="5:5" ht="18">
      <c r="E700" s="2"/>
    </row>
    <row r="701" spans="5:5" ht="18">
      <c r="E701" s="2"/>
    </row>
    <row r="702" spans="5:5" ht="18">
      <c r="E702" s="2"/>
    </row>
    <row r="703" spans="5:5" ht="18">
      <c r="E703" s="2"/>
    </row>
    <row r="704" spans="5:5" ht="18">
      <c r="E704" s="2"/>
    </row>
    <row r="705" spans="5:5" ht="18">
      <c r="E705" s="2"/>
    </row>
    <row r="706" spans="5:5" ht="18">
      <c r="E706" s="2"/>
    </row>
    <row r="707" spans="5:5" ht="18">
      <c r="E707" s="2"/>
    </row>
    <row r="708" spans="5:5" ht="18">
      <c r="E708" s="2"/>
    </row>
    <row r="709" spans="5:5" ht="18">
      <c r="E709" s="2"/>
    </row>
    <row r="710" spans="5:5" ht="18">
      <c r="E710" s="2"/>
    </row>
    <row r="711" spans="5:5" ht="18">
      <c r="E711" s="2"/>
    </row>
    <row r="712" spans="5:5" ht="18">
      <c r="E712" s="2"/>
    </row>
    <row r="713" spans="5:5" ht="18">
      <c r="E713" s="2"/>
    </row>
    <row r="714" spans="5:5" ht="18">
      <c r="E714" s="2"/>
    </row>
    <row r="715" spans="5:5" ht="18">
      <c r="E715" s="2"/>
    </row>
    <row r="716" spans="5:5" ht="18">
      <c r="E716" s="2"/>
    </row>
    <row r="717" spans="5:5" ht="18">
      <c r="E717" s="2"/>
    </row>
    <row r="718" spans="5:5" ht="18">
      <c r="E718" s="2"/>
    </row>
    <row r="719" spans="5:5" ht="18">
      <c r="E719" s="2"/>
    </row>
    <row r="720" spans="5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</sheetData>
  <mergeCells count="15">
    <mergeCell ref="V8:V9"/>
    <mergeCell ref="U8:U9"/>
    <mergeCell ref="U6:Y6"/>
    <mergeCell ref="W8:W9"/>
    <mergeCell ref="B5:L5"/>
    <mergeCell ref="B6:L6"/>
    <mergeCell ref="B7:L7"/>
    <mergeCell ref="A8:A9"/>
    <mergeCell ref="P6:T6"/>
    <mergeCell ref="D8:D9"/>
    <mergeCell ref="E8:E9"/>
    <mergeCell ref="T8:T9"/>
    <mergeCell ref="F8:F9"/>
    <mergeCell ref="I8:S8"/>
    <mergeCell ref="G8:G9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9" orientation="landscape" r:id="rId1"/>
  <headerFooter alignWithMargins="0"/>
  <rowBreaks count="1" manualBreakCount="1">
    <brk id="207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2025-01-07T07:42:33Z</cp:lastPrinted>
  <dcterms:created xsi:type="dcterms:W3CDTF">2007-12-12T12:24:37Z</dcterms:created>
  <dcterms:modified xsi:type="dcterms:W3CDTF">2025-01-07T09:48:53Z</dcterms:modified>
</cp:coreProperties>
</file>