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фінансовий звіт\2026\"/>
    </mc:Choice>
  </mc:AlternateContent>
  <bookViews>
    <workbookView xWindow="-60" yWindow="-60" windowWidth="15480" windowHeight="11640" tabRatio="837" activeTab="1"/>
  </bookViews>
  <sheets>
    <sheet name="Осн. фін. пок." sheetId="14" r:id="rId1"/>
    <sheet name="I. Інф. до фін.плану" sheetId="20" r:id="rId2"/>
    <sheet name="ІІ. Розп. ч.п. та розр. з бюд." sheetId="23" r:id="rId3"/>
    <sheet name="ІІІ рух. гр. кшт." sheetId="26" r:id="rId4"/>
    <sheet name="ІV кап. інвеат. V кред. " sheetId="24" r:id="rId5"/>
    <sheet name="VI-VII джер.кап.інв.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_xlnm._FilterDatabase" localSheetId="1" hidden="1">'I. Інф. до фін.плану'!$Q$44:$R$45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'Осн. фін. пок.'!$42:$44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'I. Інф. до фін.плану'!$A$1:$O$113</definedName>
    <definedName name="_xlnm.Print_Area" localSheetId="5">'VI-VII джер.кап.інв.'!$A$1:$AE$46</definedName>
    <definedName name="_xlnm.Print_Area" localSheetId="4">'ІV кап. інвеат. V кред. '!$A$1:$M$41</definedName>
    <definedName name="_xlnm.Print_Area" localSheetId="2">'ІІ. Розп. ч.п. та розр. з бюд.'!$A$1:$M$51</definedName>
    <definedName name="_xlnm.Print_Area" localSheetId="0">'Осн. фін. пок.'!$A$1:$J$141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4" l="1"/>
  <c r="C84" i="14"/>
  <c r="C93" i="14"/>
  <c r="G44" i="26" l="1"/>
  <c r="H44" i="26"/>
  <c r="I44" i="26"/>
  <c r="J44" i="26"/>
  <c r="F37" i="26"/>
  <c r="F28" i="26" s="1"/>
  <c r="G37" i="26"/>
  <c r="H37" i="26"/>
  <c r="I37" i="26"/>
  <c r="J37" i="26"/>
  <c r="E28" i="26"/>
  <c r="E20" i="26"/>
  <c r="E37" i="26"/>
  <c r="F38" i="26"/>
  <c r="F39" i="26"/>
  <c r="F40" i="26"/>
  <c r="F41" i="26"/>
  <c r="F29" i="20"/>
  <c r="G43" i="20" l="1"/>
  <c r="G103" i="20"/>
  <c r="H103" i="20"/>
  <c r="I103" i="20"/>
  <c r="J103" i="20"/>
  <c r="G104" i="20"/>
  <c r="H104" i="20"/>
  <c r="I104" i="20"/>
  <c r="J104" i="20"/>
  <c r="G105" i="20"/>
  <c r="H105" i="20"/>
  <c r="I105" i="20"/>
  <c r="J105" i="20"/>
  <c r="G106" i="20"/>
  <c r="H106" i="20"/>
  <c r="I106" i="20"/>
  <c r="J106" i="20"/>
  <c r="G107" i="20"/>
  <c r="H107" i="20"/>
  <c r="I107" i="20"/>
  <c r="J107" i="20"/>
  <c r="F100" i="14"/>
  <c r="F93" i="14"/>
  <c r="F103" i="14" s="1"/>
  <c r="F84" i="14"/>
  <c r="E100" i="14"/>
  <c r="E93" i="14"/>
  <c r="E103" i="14" s="1"/>
  <c r="E84" i="14"/>
  <c r="E103" i="20" l="1"/>
  <c r="E104" i="20"/>
  <c r="E105" i="20"/>
  <c r="E106" i="20"/>
  <c r="E107" i="20"/>
  <c r="H11" i="23" l="1"/>
  <c r="C103" i="14" l="1"/>
  <c r="D93" i="14"/>
  <c r="D103" i="14" s="1"/>
  <c r="D100" i="14"/>
  <c r="D37" i="26"/>
  <c r="C37" i="26"/>
  <c r="D103" i="20"/>
  <c r="D104" i="20"/>
  <c r="D105" i="20"/>
  <c r="D106" i="20"/>
  <c r="D107" i="20"/>
  <c r="C107" i="20" l="1"/>
  <c r="C106" i="20"/>
  <c r="C105" i="20"/>
  <c r="C104" i="20"/>
  <c r="C103" i="20"/>
  <c r="C66" i="20"/>
  <c r="E56" i="14" l="1"/>
  <c r="E55" i="14"/>
  <c r="D56" i="14"/>
  <c r="D55" i="14"/>
  <c r="C56" i="14"/>
  <c r="C55" i="14"/>
  <c r="F77" i="14"/>
  <c r="I39" i="23" l="1"/>
  <c r="F55" i="14" s="1"/>
  <c r="D78" i="14" l="1"/>
  <c r="E78" i="14"/>
  <c r="F78" i="14"/>
  <c r="C78" i="14"/>
  <c r="D77" i="14"/>
  <c r="E77" i="14"/>
  <c r="C77" i="14"/>
  <c r="D76" i="14"/>
  <c r="E76" i="14"/>
  <c r="F76" i="14"/>
  <c r="C76" i="14"/>
  <c r="D74" i="14"/>
  <c r="E74" i="14"/>
  <c r="F74" i="14"/>
  <c r="C74" i="14"/>
  <c r="D73" i="14"/>
  <c r="E73" i="14"/>
  <c r="F73" i="14"/>
  <c r="C73" i="14"/>
  <c r="D70" i="14"/>
  <c r="E70" i="14"/>
  <c r="F70" i="14"/>
  <c r="C70" i="14"/>
  <c r="C24" i="26" l="1"/>
  <c r="D130" i="14"/>
  <c r="E130" i="14"/>
  <c r="F130" i="14"/>
  <c r="D129" i="14"/>
  <c r="E129" i="14"/>
  <c r="F129" i="14"/>
  <c r="C130" i="14"/>
  <c r="C129" i="14"/>
  <c r="G10" i="25"/>
  <c r="G11" i="25"/>
  <c r="G12" i="25"/>
  <c r="G13" i="25"/>
  <c r="G14" i="25"/>
  <c r="G15" i="25"/>
  <c r="M30" i="25"/>
  <c r="M31" i="25"/>
  <c r="M32" i="25"/>
  <c r="M33" i="25"/>
  <c r="M34" i="25"/>
  <c r="M35" i="25"/>
  <c r="G36" i="25"/>
  <c r="I36" i="25"/>
  <c r="K36" i="25"/>
  <c r="O36" i="25"/>
  <c r="Q36" i="25"/>
  <c r="S36" i="25"/>
  <c r="E36" i="25"/>
  <c r="M29" i="25"/>
  <c r="H73" i="26"/>
  <c r="H71" i="26"/>
  <c r="I73" i="26"/>
  <c r="I71" i="26" s="1"/>
  <c r="J73" i="26"/>
  <c r="J71" i="26"/>
  <c r="G73" i="26"/>
  <c r="G71" i="26" s="1"/>
  <c r="H66" i="26"/>
  <c r="I66" i="26"/>
  <c r="I64" i="26" s="1"/>
  <c r="J66" i="26"/>
  <c r="J64" i="26"/>
  <c r="J81" i="26" s="1"/>
  <c r="G66" i="26"/>
  <c r="H55" i="26"/>
  <c r="I55" i="26"/>
  <c r="I52" i="26" s="1"/>
  <c r="J55" i="26"/>
  <c r="G55" i="26"/>
  <c r="J52" i="26"/>
  <c r="H34" i="26"/>
  <c r="H28" i="26" s="1"/>
  <c r="H20" i="26" s="1"/>
  <c r="I34" i="26"/>
  <c r="I28" i="26"/>
  <c r="J34" i="26"/>
  <c r="J28" i="26" s="1"/>
  <c r="G34" i="26"/>
  <c r="G28" i="26"/>
  <c r="H24" i="26"/>
  <c r="I24" i="26"/>
  <c r="J24" i="26"/>
  <c r="G24" i="26"/>
  <c r="F24" i="26" s="1"/>
  <c r="H15" i="26"/>
  <c r="I15" i="26"/>
  <c r="I7" i="26"/>
  <c r="J15" i="26"/>
  <c r="J7" i="26" s="1"/>
  <c r="G15" i="26"/>
  <c r="D15" i="26"/>
  <c r="D7" i="26"/>
  <c r="E15" i="26"/>
  <c r="E7" i="26" s="1"/>
  <c r="D73" i="26"/>
  <c r="D71" i="26"/>
  <c r="E73" i="26"/>
  <c r="E71" i="26" s="1"/>
  <c r="D66" i="26"/>
  <c r="D64" i="26"/>
  <c r="D81" i="26" s="1"/>
  <c r="E66" i="26"/>
  <c r="E64" i="26" s="1"/>
  <c r="D55" i="26"/>
  <c r="D52" i="26" s="1"/>
  <c r="D62" i="26" s="1"/>
  <c r="E55" i="26"/>
  <c r="E52" i="26"/>
  <c r="D44" i="26"/>
  <c r="E44" i="26"/>
  <c r="D34" i="26"/>
  <c r="D28" i="26" s="1"/>
  <c r="E34" i="26"/>
  <c r="D24" i="26"/>
  <c r="E24" i="26"/>
  <c r="F12" i="26"/>
  <c r="F13" i="26"/>
  <c r="L10" i="25"/>
  <c r="Q10" i="25"/>
  <c r="V10" i="25"/>
  <c r="AB10" i="25"/>
  <c r="AC10" i="25"/>
  <c r="AD10" i="25"/>
  <c r="AE10" i="25"/>
  <c r="AA10" i="25" s="1"/>
  <c r="L11" i="25"/>
  <c r="Q11" i="25"/>
  <c r="V11" i="25"/>
  <c r="AB11" i="25"/>
  <c r="AC11" i="25"/>
  <c r="AD11" i="25"/>
  <c r="AE11" i="25"/>
  <c r="L12" i="25"/>
  <c r="Q12" i="25"/>
  <c r="V12" i="25"/>
  <c r="AB12" i="25"/>
  <c r="AC12" i="25"/>
  <c r="AD12" i="25"/>
  <c r="AE12" i="25"/>
  <c r="L13" i="25"/>
  <c r="Q13" i="25"/>
  <c r="V13" i="25"/>
  <c r="AB13" i="25"/>
  <c r="AC13" i="25"/>
  <c r="AD13" i="25"/>
  <c r="AA13" i="25" s="1"/>
  <c r="AE13" i="25"/>
  <c r="L14" i="25"/>
  <c r="Q14" i="25"/>
  <c r="V14" i="25"/>
  <c r="AB14" i="25"/>
  <c r="AC14" i="25"/>
  <c r="AD14" i="25"/>
  <c r="AE14" i="25"/>
  <c r="L15" i="25"/>
  <c r="Q15" i="25"/>
  <c r="V15" i="25"/>
  <c r="AB15" i="25"/>
  <c r="AC15" i="25"/>
  <c r="AD15" i="25"/>
  <c r="AE15" i="25"/>
  <c r="H16" i="25"/>
  <c r="I16" i="25"/>
  <c r="J16" i="25"/>
  <c r="K16" i="25"/>
  <c r="M16" i="25"/>
  <c r="N16" i="25"/>
  <c r="O16" i="25"/>
  <c r="P16" i="25"/>
  <c r="R16" i="25"/>
  <c r="S16" i="25"/>
  <c r="T16" i="25"/>
  <c r="U16" i="25"/>
  <c r="W16" i="25"/>
  <c r="X16" i="25"/>
  <c r="Y16" i="25"/>
  <c r="Z16" i="25"/>
  <c r="F7" i="24"/>
  <c r="C59" i="14" s="1"/>
  <c r="G7" i="24"/>
  <c r="D59" i="14" s="1"/>
  <c r="H7" i="24"/>
  <c r="E59" i="14" s="1"/>
  <c r="J7" i="24"/>
  <c r="K7" i="24"/>
  <c r="L7" i="24"/>
  <c r="M7" i="24"/>
  <c r="I8" i="24"/>
  <c r="I9" i="24"/>
  <c r="I10" i="24"/>
  <c r="I11" i="24"/>
  <c r="I12" i="24"/>
  <c r="I13" i="24"/>
  <c r="B29" i="24"/>
  <c r="L29" i="24"/>
  <c r="M29" i="24"/>
  <c r="B30" i="24"/>
  <c r="L30" i="24"/>
  <c r="K30" i="24" s="1"/>
  <c r="M30" i="24"/>
  <c r="B32" i="24"/>
  <c r="L32" i="24"/>
  <c r="K32" i="24" s="1"/>
  <c r="M32" i="24"/>
  <c r="B33" i="24"/>
  <c r="L33" i="24"/>
  <c r="M33" i="24"/>
  <c r="B35" i="24"/>
  <c r="L35" i="24"/>
  <c r="M35" i="24"/>
  <c r="B36" i="24"/>
  <c r="L36" i="24"/>
  <c r="M36" i="24"/>
  <c r="F8" i="26"/>
  <c r="F9" i="26"/>
  <c r="F10" i="26"/>
  <c r="F11" i="26"/>
  <c r="F14" i="26"/>
  <c r="C15" i="26"/>
  <c r="C7" i="26" s="1"/>
  <c r="F16" i="26"/>
  <c r="F17" i="26"/>
  <c r="F18" i="26"/>
  <c r="F19" i="26"/>
  <c r="F21" i="26"/>
  <c r="F22" i="26"/>
  <c r="F23" i="26"/>
  <c r="F25" i="26"/>
  <c r="F26" i="26"/>
  <c r="F27" i="26"/>
  <c r="F29" i="26"/>
  <c r="F30" i="26"/>
  <c r="F31" i="26"/>
  <c r="F32" i="26"/>
  <c r="F33" i="26"/>
  <c r="C34" i="26"/>
  <c r="C28" i="26" s="1"/>
  <c r="C20" i="26" s="1"/>
  <c r="F36" i="26"/>
  <c r="F34" i="26" s="1"/>
  <c r="C44" i="26"/>
  <c r="F45" i="26"/>
  <c r="F46" i="26"/>
  <c r="F47" i="26"/>
  <c r="F48" i="26"/>
  <c r="F49" i="26"/>
  <c r="F50" i="26"/>
  <c r="F51" i="26"/>
  <c r="F44" i="26" s="1"/>
  <c r="F53" i="26"/>
  <c r="F54" i="26"/>
  <c r="C55" i="26"/>
  <c r="C52" i="26" s="1"/>
  <c r="F56" i="26"/>
  <c r="F57" i="26"/>
  <c r="F58" i="26"/>
  <c r="F59" i="26"/>
  <c r="F60" i="26"/>
  <c r="F61" i="26"/>
  <c r="F65" i="26"/>
  <c r="C66" i="26"/>
  <c r="C64" i="26" s="1"/>
  <c r="F67" i="26"/>
  <c r="F68" i="26"/>
  <c r="F69" i="26"/>
  <c r="F70" i="26"/>
  <c r="F72" i="26"/>
  <c r="C73" i="26"/>
  <c r="C71" i="26" s="1"/>
  <c r="F74" i="26"/>
  <c r="F75" i="26"/>
  <c r="F76" i="26"/>
  <c r="F77" i="26"/>
  <c r="F78" i="26"/>
  <c r="F79" i="26"/>
  <c r="F80" i="26"/>
  <c r="F84" i="26"/>
  <c r="I10" i="23"/>
  <c r="I11" i="23" s="1"/>
  <c r="F11" i="23"/>
  <c r="G11" i="23"/>
  <c r="J11" i="23"/>
  <c r="K11" i="23"/>
  <c r="L11" i="23"/>
  <c r="M11" i="23"/>
  <c r="F12" i="23"/>
  <c r="G12" i="23"/>
  <c r="H12" i="23"/>
  <c r="J12" i="23"/>
  <c r="K12" i="23"/>
  <c r="L12" i="23"/>
  <c r="M12" i="23"/>
  <c r="I13" i="23"/>
  <c r="I14" i="23"/>
  <c r="I15" i="23"/>
  <c r="I16" i="23"/>
  <c r="I17" i="23"/>
  <c r="I18" i="23"/>
  <c r="I19" i="23"/>
  <c r="I20" i="23"/>
  <c r="I21" i="23"/>
  <c r="F24" i="23"/>
  <c r="G24" i="23"/>
  <c r="H24" i="23"/>
  <c r="J24" i="23"/>
  <c r="K24" i="23"/>
  <c r="L24" i="23"/>
  <c r="M24" i="23"/>
  <c r="I25" i="23"/>
  <c r="I26" i="23"/>
  <c r="I27" i="23"/>
  <c r="I28" i="23"/>
  <c r="I29" i="23"/>
  <c r="I30" i="23"/>
  <c r="I31" i="23"/>
  <c r="I32" i="23"/>
  <c r="F33" i="23"/>
  <c r="G33" i="23"/>
  <c r="H33" i="23"/>
  <c r="J33" i="23"/>
  <c r="K33" i="23"/>
  <c r="L33" i="23"/>
  <c r="M33" i="23"/>
  <c r="I34" i="23"/>
  <c r="I35" i="23"/>
  <c r="I36" i="23"/>
  <c r="I37" i="23"/>
  <c r="F38" i="23"/>
  <c r="G38" i="23"/>
  <c r="H38" i="23"/>
  <c r="J38" i="23"/>
  <c r="K38" i="23"/>
  <c r="L38" i="23"/>
  <c r="M38" i="23"/>
  <c r="I40" i="23"/>
  <c r="F56" i="14" s="1"/>
  <c r="I41" i="23"/>
  <c r="I42" i="23"/>
  <c r="I43" i="23"/>
  <c r="F44" i="23"/>
  <c r="G44" i="23"/>
  <c r="H44" i="23"/>
  <c r="I44" i="23"/>
  <c r="I45" i="23"/>
  <c r="I46" i="23"/>
  <c r="D16" i="20"/>
  <c r="G16" i="20"/>
  <c r="J16" i="20"/>
  <c r="M16" i="20"/>
  <c r="F23" i="20"/>
  <c r="F46" i="14" s="1"/>
  <c r="F79" i="14" s="1"/>
  <c r="C24" i="20"/>
  <c r="D24" i="20"/>
  <c r="D47" i="14" s="1"/>
  <c r="D80" i="14" s="1"/>
  <c r="E24" i="20"/>
  <c r="E34" i="20" s="1"/>
  <c r="G24" i="20"/>
  <c r="G34" i="20" s="1"/>
  <c r="H24" i="20"/>
  <c r="H34" i="20" s="1"/>
  <c r="I24" i="20"/>
  <c r="I34" i="20" s="1"/>
  <c r="J24" i="20"/>
  <c r="J34" i="20" s="1"/>
  <c r="F25" i="20"/>
  <c r="F26" i="20"/>
  <c r="F27" i="20"/>
  <c r="F103" i="20" s="1"/>
  <c r="F28" i="20"/>
  <c r="F30" i="20"/>
  <c r="F31" i="20"/>
  <c r="F33" i="20"/>
  <c r="C35" i="20"/>
  <c r="D35" i="20"/>
  <c r="E35" i="20"/>
  <c r="G35" i="20"/>
  <c r="H35" i="20"/>
  <c r="I35" i="20"/>
  <c r="J35" i="20"/>
  <c r="F36" i="20"/>
  <c r="F37" i="20"/>
  <c r="F38" i="20"/>
  <c r="F39" i="20"/>
  <c r="F40" i="20"/>
  <c r="F41" i="20"/>
  <c r="F42" i="20"/>
  <c r="F43" i="20"/>
  <c r="F44" i="20"/>
  <c r="F105" i="20" s="1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C58" i="20"/>
  <c r="D58" i="20"/>
  <c r="E58" i="20"/>
  <c r="G58" i="20"/>
  <c r="H58" i="20"/>
  <c r="I58" i="20"/>
  <c r="J58" i="20"/>
  <c r="F59" i="20"/>
  <c r="F60" i="20"/>
  <c r="F61" i="20"/>
  <c r="F62" i="20"/>
  <c r="F63" i="20"/>
  <c r="F64" i="20"/>
  <c r="F65" i="20"/>
  <c r="D66" i="20"/>
  <c r="E66" i="20"/>
  <c r="G66" i="20"/>
  <c r="H66" i="20"/>
  <c r="I66" i="20"/>
  <c r="J66" i="20"/>
  <c r="F67" i="20"/>
  <c r="F68" i="20"/>
  <c r="F69" i="20"/>
  <c r="C70" i="20"/>
  <c r="D70" i="20"/>
  <c r="E70" i="20"/>
  <c r="G70" i="20"/>
  <c r="H70" i="20"/>
  <c r="I70" i="20"/>
  <c r="J70" i="20"/>
  <c r="F71" i="20"/>
  <c r="F72" i="20"/>
  <c r="F73" i="20"/>
  <c r="F74" i="20"/>
  <c r="F75" i="20"/>
  <c r="F76" i="20"/>
  <c r="F107" i="20" s="1"/>
  <c r="F78" i="20"/>
  <c r="F79" i="20"/>
  <c r="F80" i="20"/>
  <c r="F81" i="20"/>
  <c r="C82" i="20"/>
  <c r="D82" i="20"/>
  <c r="E82" i="20"/>
  <c r="E96" i="20"/>
  <c r="G82" i="20"/>
  <c r="H82" i="20"/>
  <c r="H96" i="20" s="1"/>
  <c r="I82" i="20"/>
  <c r="J82" i="20"/>
  <c r="J96" i="20" s="1"/>
  <c r="F83" i="20"/>
  <c r="F84" i="20"/>
  <c r="C85" i="20"/>
  <c r="D85" i="20"/>
  <c r="E85" i="20"/>
  <c r="G85" i="20"/>
  <c r="H85" i="20"/>
  <c r="I85" i="20"/>
  <c r="J85" i="20"/>
  <c r="F86" i="20"/>
  <c r="F87" i="20"/>
  <c r="F89" i="20"/>
  <c r="F90" i="20"/>
  <c r="F91" i="20"/>
  <c r="F92" i="20"/>
  <c r="C46" i="14"/>
  <c r="C79" i="14" s="1"/>
  <c r="D46" i="14"/>
  <c r="D79" i="14" s="1"/>
  <c r="E46" i="14"/>
  <c r="E79" i="14" s="1"/>
  <c r="G48" i="14"/>
  <c r="H48" i="14"/>
  <c r="I48" i="14"/>
  <c r="J48" i="14"/>
  <c r="C52" i="14"/>
  <c r="D52" i="14"/>
  <c r="E52" i="14"/>
  <c r="F52" i="14"/>
  <c r="C53" i="14"/>
  <c r="D53" i="14"/>
  <c r="E53" i="14"/>
  <c r="F53" i="14"/>
  <c r="C54" i="14"/>
  <c r="D54" i="14"/>
  <c r="E54" i="14"/>
  <c r="F54" i="14"/>
  <c r="G62" i="14"/>
  <c r="H62" i="14"/>
  <c r="I62" i="14"/>
  <c r="J62" i="14"/>
  <c r="D84" i="14"/>
  <c r="C106" i="14"/>
  <c r="D106" i="14"/>
  <c r="E106" i="14"/>
  <c r="C110" i="14"/>
  <c r="D110" i="14"/>
  <c r="E110" i="14"/>
  <c r="C116" i="14"/>
  <c r="D116" i="14"/>
  <c r="E116" i="14"/>
  <c r="F116" i="14"/>
  <c r="C122" i="14"/>
  <c r="D122" i="14"/>
  <c r="D128" i="14" s="1"/>
  <c r="E122" i="14"/>
  <c r="G128" i="14"/>
  <c r="H128" i="14"/>
  <c r="I128" i="14"/>
  <c r="J128" i="14"/>
  <c r="C131" i="14"/>
  <c r="D131" i="14"/>
  <c r="E131" i="14"/>
  <c r="F131" i="14"/>
  <c r="C135" i="14"/>
  <c r="D135" i="14"/>
  <c r="E135" i="14"/>
  <c r="F135" i="14"/>
  <c r="C136" i="14"/>
  <c r="D136" i="14"/>
  <c r="E136" i="14"/>
  <c r="F136" i="14"/>
  <c r="H64" i="26"/>
  <c r="H81" i="26"/>
  <c r="G52" i="26"/>
  <c r="H7" i="26"/>
  <c r="H52" i="26"/>
  <c r="H62" i="26" s="1"/>
  <c r="G64" i="26"/>
  <c r="AE16" i="25"/>
  <c r="J37" i="24"/>
  <c r="F113" i="14"/>
  <c r="F112" i="14"/>
  <c r="F109" i="14"/>
  <c r="F108" i="14"/>
  <c r="M34" i="24"/>
  <c r="M31" i="24"/>
  <c r="B34" i="24"/>
  <c r="B37" i="24" s="1"/>
  <c r="L34" i="24"/>
  <c r="B31" i="24"/>
  <c r="L31" i="24"/>
  <c r="K31" i="24" s="1"/>
  <c r="I37" i="24"/>
  <c r="G37" i="24"/>
  <c r="H37" i="24"/>
  <c r="F37" i="24"/>
  <c r="F111" i="14"/>
  <c r="E37" i="24"/>
  <c r="F107" i="14"/>
  <c r="D37" i="24"/>
  <c r="M28" i="24"/>
  <c r="M37" i="24" s="1"/>
  <c r="L28" i="24"/>
  <c r="K28" i="24" s="1"/>
  <c r="K37" i="24" s="1"/>
  <c r="B28" i="24"/>
  <c r="C37" i="24"/>
  <c r="F105" i="14" s="1"/>
  <c r="K34" i="24"/>
  <c r="G77" i="20" l="1"/>
  <c r="G99" i="20" s="1"/>
  <c r="F110" i="14"/>
  <c r="E42" i="26"/>
  <c r="E82" i="26" s="1"/>
  <c r="L47" i="23"/>
  <c r="K47" i="23"/>
  <c r="F71" i="26"/>
  <c r="G81" i="26"/>
  <c r="J47" i="23"/>
  <c r="K33" i="24"/>
  <c r="F55" i="26"/>
  <c r="E81" i="26"/>
  <c r="G20" i="26"/>
  <c r="AD16" i="25"/>
  <c r="D96" i="20"/>
  <c r="F104" i="20"/>
  <c r="F122" i="14" s="1"/>
  <c r="F128" i="14" s="1"/>
  <c r="F106" i="20"/>
  <c r="C34" i="20"/>
  <c r="C77" i="20" s="1"/>
  <c r="C97" i="20"/>
  <c r="C102" i="20" s="1"/>
  <c r="C101" i="20" s="1"/>
  <c r="C108" i="20" s="1"/>
  <c r="C81" i="26"/>
  <c r="K35" i="24"/>
  <c r="K29" i="24"/>
  <c r="D20" i="26"/>
  <c r="D42" i="26" s="1"/>
  <c r="D82" i="26" s="1"/>
  <c r="D85" i="26" s="1"/>
  <c r="E62" i="26"/>
  <c r="E85" i="26" s="1"/>
  <c r="F15" i="26"/>
  <c r="I20" i="26"/>
  <c r="I42" i="26" s="1"/>
  <c r="F66" i="26"/>
  <c r="F73" i="26"/>
  <c r="H42" i="26"/>
  <c r="H82" i="26" s="1"/>
  <c r="H85" i="26" s="1"/>
  <c r="E128" i="14"/>
  <c r="K36" i="24"/>
  <c r="M36" i="25"/>
  <c r="H77" i="20"/>
  <c r="H99" i="20" s="1"/>
  <c r="I97" i="20"/>
  <c r="I102" i="20" s="1"/>
  <c r="I101" i="20" s="1"/>
  <c r="I108" i="20" s="1"/>
  <c r="G96" i="20"/>
  <c r="J62" i="26"/>
  <c r="G62" i="26"/>
  <c r="D34" i="20"/>
  <c r="E47" i="14"/>
  <c r="E80" i="14" s="1"/>
  <c r="C128" i="14"/>
  <c r="D77" i="20"/>
  <c r="D63" i="14" s="1"/>
  <c r="C62" i="26"/>
  <c r="C42" i="26"/>
  <c r="C96" i="20"/>
  <c r="C47" i="14"/>
  <c r="C80" i="14" s="1"/>
  <c r="C99" i="20"/>
  <c r="C49" i="14" s="1"/>
  <c r="I81" i="26"/>
  <c r="F64" i="26"/>
  <c r="F81" i="26"/>
  <c r="F52" i="26"/>
  <c r="I62" i="26"/>
  <c r="H97" i="20"/>
  <c r="H102" i="20" s="1"/>
  <c r="H101" i="20" s="1"/>
  <c r="H108" i="20" s="1"/>
  <c r="G7" i="26"/>
  <c r="J20" i="26"/>
  <c r="L37" i="24"/>
  <c r="F114" i="14" s="1"/>
  <c r="E97" i="20"/>
  <c r="E102" i="20" s="1"/>
  <c r="E101" i="20" s="1"/>
  <c r="E108" i="20" s="1"/>
  <c r="L16" i="25"/>
  <c r="F24" i="20"/>
  <c r="F34" i="20" s="1"/>
  <c r="D97" i="20"/>
  <c r="D102" i="20" s="1"/>
  <c r="D101" i="20" s="1"/>
  <c r="D108" i="20" s="1"/>
  <c r="J77" i="20"/>
  <c r="J99" i="20" s="1"/>
  <c r="I96" i="20"/>
  <c r="F66" i="20"/>
  <c r="C88" i="20"/>
  <c r="C93" i="20" s="1"/>
  <c r="F8" i="23" s="1"/>
  <c r="F22" i="23" s="1"/>
  <c r="F58" i="20"/>
  <c r="D48" i="14"/>
  <c r="F106" i="14"/>
  <c r="F85" i="20"/>
  <c r="F82" i="20"/>
  <c r="F70" i="20"/>
  <c r="E77" i="20"/>
  <c r="J97" i="20"/>
  <c r="J102" i="20" s="1"/>
  <c r="J101" i="20" s="1"/>
  <c r="J108" i="20" s="1"/>
  <c r="F35" i="20"/>
  <c r="I77" i="20"/>
  <c r="I99" i="20" s="1"/>
  <c r="G97" i="20"/>
  <c r="G102" i="20" s="1"/>
  <c r="G101" i="20" s="1"/>
  <c r="G108" i="20" s="1"/>
  <c r="I38" i="23"/>
  <c r="G47" i="23"/>
  <c r="D57" i="14" s="1"/>
  <c r="F47" i="23"/>
  <c r="C57" i="14" s="1"/>
  <c r="M47" i="23"/>
  <c r="I33" i="23"/>
  <c r="H47" i="23"/>
  <c r="E57" i="14" s="1"/>
  <c r="I24" i="23"/>
  <c r="I12" i="23"/>
  <c r="I7" i="24"/>
  <c r="F59" i="14" s="1"/>
  <c r="AA15" i="25"/>
  <c r="AA14" i="25"/>
  <c r="AB16" i="25"/>
  <c r="V16" i="25"/>
  <c r="AA12" i="25"/>
  <c r="AC16" i="25"/>
  <c r="AA11" i="25"/>
  <c r="Q16" i="25"/>
  <c r="G16" i="25"/>
  <c r="G42" i="26" l="1"/>
  <c r="F7" i="26"/>
  <c r="G88" i="20"/>
  <c r="G93" i="20" s="1"/>
  <c r="J8" i="23" s="1"/>
  <c r="J22" i="23" s="1"/>
  <c r="F20" i="26"/>
  <c r="J42" i="26"/>
  <c r="J82" i="26" s="1"/>
  <c r="J85" i="26" s="1"/>
  <c r="I82" i="26"/>
  <c r="I85" i="26" s="1"/>
  <c r="I47" i="23"/>
  <c r="F57" i="14" s="1"/>
  <c r="C48" i="14"/>
  <c r="C82" i="26"/>
  <c r="C85" i="26" s="1"/>
  <c r="F108" i="20"/>
  <c r="H88" i="20"/>
  <c r="H93" i="20" s="1"/>
  <c r="F47" i="14"/>
  <c r="F80" i="14" s="1"/>
  <c r="F62" i="26"/>
  <c r="D88" i="20"/>
  <c r="D93" i="20" s="1"/>
  <c r="G8" i="23" s="1"/>
  <c r="G22" i="23" s="1"/>
  <c r="E48" i="14"/>
  <c r="D99" i="20"/>
  <c r="D49" i="14" s="1"/>
  <c r="D65" i="14" s="1"/>
  <c r="C63" i="14"/>
  <c r="G82" i="26"/>
  <c r="G85" i="26" s="1"/>
  <c r="C65" i="14"/>
  <c r="C72" i="14"/>
  <c r="C71" i="14"/>
  <c r="J88" i="20"/>
  <c r="J93" i="20" s="1"/>
  <c r="F96" i="20"/>
  <c r="E63" i="14"/>
  <c r="E99" i="20"/>
  <c r="E49" i="14" s="1"/>
  <c r="C94" i="20"/>
  <c r="C95" i="20"/>
  <c r="C50" i="14"/>
  <c r="G95" i="20"/>
  <c r="G94" i="20"/>
  <c r="AA16" i="25"/>
  <c r="I88" i="20"/>
  <c r="I93" i="20" s="1"/>
  <c r="L8" i="23" s="1"/>
  <c r="L22" i="23" s="1"/>
  <c r="F77" i="20"/>
  <c r="F97" i="20"/>
  <c r="F102" i="20" s="1"/>
  <c r="F101" i="20" s="1"/>
  <c r="E88" i="20"/>
  <c r="E93" i="20" s="1"/>
  <c r="H8" i="23" s="1"/>
  <c r="H22" i="23" s="1"/>
  <c r="F42" i="26" l="1"/>
  <c r="F82" i="26" s="1"/>
  <c r="F85" i="26" s="1"/>
  <c r="J95" i="20"/>
  <c r="M8" i="23"/>
  <c r="M22" i="23" s="1"/>
  <c r="H94" i="20"/>
  <c r="K8" i="23"/>
  <c r="K22" i="23" s="1"/>
  <c r="H95" i="20"/>
  <c r="F48" i="14"/>
  <c r="D95" i="20"/>
  <c r="D71" i="14"/>
  <c r="D50" i="14"/>
  <c r="D62" i="14" s="1"/>
  <c r="D94" i="20"/>
  <c r="D72" i="14"/>
  <c r="E65" i="14"/>
  <c r="E72" i="14"/>
  <c r="E71" i="14"/>
  <c r="D67" i="14"/>
  <c r="C62" i="14"/>
  <c r="C66" i="14"/>
  <c r="C67" i="14"/>
  <c r="J94" i="20"/>
  <c r="F99" i="20"/>
  <c r="F49" i="14" s="1"/>
  <c r="F72" i="14" s="1"/>
  <c r="F63" i="14"/>
  <c r="E95" i="20"/>
  <c r="E50" i="14"/>
  <c r="E94" i="20"/>
  <c r="F88" i="20"/>
  <c r="F93" i="20" s="1"/>
  <c r="I8" i="23" s="1"/>
  <c r="I22" i="23" s="1"/>
  <c r="I95" i="20"/>
  <c r="I94" i="20"/>
  <c r="L17" i="25"/>
  <c r="G17" i="25"/>
  <c r="Q17" i="25"/>
  <c r="V17" i="25"/>
  <c r="AA17" i="25" l="1"/>
  <c r="D66" i="14"/>
  <c r="F71" i="14"/>
  <c r="F65" i="14"/>
  <c r="E67" i="14"/>
  <c r="E66" i="14"/>
  <c r="F95" i="20"/>
  <c r="F50" i="14"/>
  <c r="F62" i="14" s="1"/>
  <c r="F94" i="20"/>
  <c r="E62" i="14"/>
  <c r="F67" i="14" l="1"/>
  <c r="F66" i="14"/>
</calcChain>
</file>

<file path=xl/sharedStrings.xml><?xml version="1.0" encoding="utf-8"?>
<sst xmlns="http://schemas.openxmlformats.org/spreadsheetml/2006/main" count="1402" uniqueCount="470">
  <si>
    <t xml:space="preserve">ПОГОДЖЕНО </t>
  </si>
  <si>
    <t>(найменування органу, яким погоджено фінансовий план)</t>
  </si>
  <si>
    <t>М. П. (посада, прізвище та власне ім'я, дата, підпис)</t>
  </si>
  <si>
    <t xml:space="preserve">РОЗГЛЯНУТО / ПОГОДЖЕНО  </t>
  </si>
  <si>
    <t xml:space="preserve">ЗАТВЕРДЖЕНО  </t>
  </si>
  <si>
    <t>(найменування органу, яким затверджено фінансовий план)</t>
  </si>
  <si>
    <t>Код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</si>
  <si>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</si>
  <si>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</si>
  <si>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</si>
  <si>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</si>
  <si>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 xml:space="preserve">Суб'єкт управління </t>
  </si>
  <si>
    <t>за СПОДУ</t>
  </si>
  <si>
    <t xml:space="preserve">Вид економічної діяльності    </t>
  </si>
  <si>
    <t xml:space="preserve">за  КВЕД  </t>
  </si>
  <si>
    <t xml:space="preserve">Галузь 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</si>
  <si>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</si>
  <si>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</si>
  <si>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</si>
  <si>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</si>
  <si>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</si>
  <si>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</si>
  <si>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</t>
  </si>
  <si>
    <t>Стандарти звітності МСФЗ</t>
  </si>
  <si>
    <t xml:space="preserve">ФІНАНСОВИЙ ПЛАН </t>
  </si>
  <si>
    <t>Основні фінансові показники</t>
  </si>
  <si>
    <t>Найменування показника</t>
  </si>
  <si>
    <t xml:space="preserve">Код рядка </t>
  </si>
  <si>
    <t>Факт
минулого року</t>
  </si>
  <si>
    <t>План
поточного року</t>
  </si>
  <si>
    <t>Прогноз
на поточний рік</t>
  </si>
  <si>
    <t>Плановий
рік</t>
  </si>
  <si>
    <t>Показники діяльності на стратегічну перспективу</t>
  </si>
  <si>
    <t>плановий рік +1 рік</t>
  </si>
  <si>
    <t>плановий рік +2 роки</t>
  </si>
  <si>
    <t>плановий рік +3 роки</t>
  </si>
  <si>
    <t>плановий рік +4 роки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</si>
  <si>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</si>
  <si>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</si>
  <si>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</si>
  <si>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</si>
  <si>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</si>
  <si>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x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</si>
  <si>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</si>
  <si>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</si>
  <si>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</si>
  <si>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</si>
  <si>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</si>
  <si>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</si>
  <si>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</si>
  <si>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</si>
  <si>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IІІ. Капітальні інвестиції</t>
  </si>
  <si>
    <t>Капітальні інвестиції</t>
  </si>
  <si>
    <t>ІV. Коефіцієнтний аналіз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</si>
  <si>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</si>
  <si>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</si>
  <si>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</si>
  <si>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</si>
  <si>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</si>
  <si>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</si>
  <si>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</si>
  <si>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</si>
  <si>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</si>
  <si>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</si>
  <si>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</si>
  <si>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</si>
  <si>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</si>
  <si>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</si>
  <si>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</si>
  <si>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</si>
  <si>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</si>
  <si>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</si>
  <si>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</si>
  <si>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</si>
  <si>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</si>
  <si>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</si>
  <si>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</si>
  <si>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</si>
  <si>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</si>
  <si>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</si>
  <si>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</si>
  <si>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</si>
  <si>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</si>
  <si>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7030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</si>
  <si>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</si>
  <si>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</si>
  <si>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</si>
  <si>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</si>
  <si>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</si>
  <si>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</si>
  <si>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</si>
  <si>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</si>
  <si>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</si>
  <si>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</si>
  <si>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</si>
  <si>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</si>
  <si>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</si>
  <si>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</si>
  <si>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</si>
  <si>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</si>
  <si>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</si>
  <si>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</si>
  <si>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</si>
  <si>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</si>
  <si>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</si>
  <si>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</si>
  <si>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</si>
  <si>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</si>
  <si>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</si>
  <si>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</si>
  <si>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</si>
  <si>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</si>
  <si>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</si>
  <si>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</si>
  <si>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 xml:space="preserve">керівник, усього, у тому числі: 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</si>
  <si>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</si>
  <si>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</si>
  <si>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</si>
  <si>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</si>
  <si>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</si>
  <si>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</si>
  <si>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</si>
  <si>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</si>
  <si>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</si>
  <si>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</si>
  <si>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</si>
  <si>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t>_____________________________</t>
  </si>
  <si>
    <t>(посада)</t>
  </si>
  <si>
    <t>(підпис)</t>
  </si>
  <si>
    <t xml:space="preserve">Власне ім'я ПРІЗВИЩЕ </t>
  </si>
  <si>
    <t>І. Інформація до фінансового плану</t>
  </si>
  <si>
    <t xml:space="preserve">      1.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</si>
  <si>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</si>
  <si>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</si>
  <si>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</si>
  <si>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2. Інформація про бізнес підприємства (код рядка 1000 фінансового плану)</t>
  </si>
  <si>
    <t>Найменування видів діяльності за КВЕД</t>
  </si>
  <si>
    <t>Питома вага в загальному обсязі реалізації, %</t>
  </si>
  <si>
    <t>за минулий рік</t>
  </si>
  <si>
    <t>за плановий рік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</si>
  <si>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</si>
  <si>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</si>
  <si>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</si>
  <si>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>Усього</t>
  </si>
  <si>
    <t xml:space="preserve">     3. Розшифрування до запланованого рівня доходів/витрат</t>
  </si>
  <si>
    <t>Прогноз
на поточний
 рік</t>
  </si>
  <si>
    <t>Плановий рік 
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</si>
  <si>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</si>
  <si>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</si>
  <si>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</si>
  <si>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</si>
  <si>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</si>
  <si>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</si>
  <si>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Витрати на сировину та основні матеріали</t>
  </si>
  <si>
    <t>(    )</t>
  </si>
  <si>
    <t xml:space="preserve">Витрати на паливо 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</si>
  <si>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</si>
  <si>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</si>
  <si>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</si>
  <si>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</si>
  <si>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</si>
  <si>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</si>
  <si>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</si>
  <si>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</si>
  <si>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</si>
  <si>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</si>
  <si>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</si>
  <si>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</si>
  <si>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</si>
  <si>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</si>
  <si>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</si>
  <si>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</si>
  <si>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</si>
  <si>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</si>
  <si>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</si>
  <si>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</si>
  <si>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</si>
  <si>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</si>
  <si>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</si>
  <si>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</si>
  <si>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</si>
  <si>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</si>
  <si>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</si>
  <si>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</si>
  <si>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</si>
  <si>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</si>
  <si>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</si>
  <si>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</si>
  <si>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</si>
  <si>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</si>
  <si>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</si>
  <si>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</si>
  <si>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</si>
  <si>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нетипові операційні доходи (розшифрувати)</t>
  </si>
  <si>
    <t>Інші операційні витрати, усього, у тому числі:</t>
  </si>
  <si>
    <t>нетипові операційні витрати 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</si>
  <si>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</si>
  <si>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</si>
  <si>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</si>
  <si>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</si>
  <si>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</si>
  <si>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</si>
  <si>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</si>
  <si>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</si>
  <si>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</si>
  <si>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</si>
  <si>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</si>
  <si>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</si>
  <si>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</si>
  <si>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</si>
  <si>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</si>
  <si>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</si>
  <si>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</si>
  <si>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</si>
  <si>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</si>
  <si>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</si>
  <si>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</si>
  <si>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</si>
  <si>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</si>
  <si>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</si>
  <si>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</si>
  <si>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</si>
  <si>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</si>
  <si>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</si>
  <si>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 xml:space="preserve">                                                         (посада)</t>
  </si>
  <si>
    <t>IІ. Розрахунки з бюджетом</t>
  </si>
  <si>
    <t>Факт минулого року</t>
  </si>
  <si>
    <t>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</si>
  <si>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</si>
  <si>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</si>
  <si>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 xml:space="preserve">Коригування, зміна облікової політики (розшифрувати)
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</si>
  <si>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</si>
  <si>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</si>
  <si>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</si>
  <si>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</si>
  <si>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</si>
  <si>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</si>
  <si>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</si>
  <si>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</si>
  <si>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</si>
  <si>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</si>
  <si>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</si>
  <si>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</si>
  <si>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</si>
  <si>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</si>
  <si>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</si>
  <si>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</si>
  <si>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</si>
  <si>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</si>
  <si>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</si>
  <si>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</si>
  <si>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</si>
  <si>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</si>
  <si>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</si>
  <si>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</si>
  <si>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</si>
  <si>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</si>
  <si>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</si>
  <si>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</si>
  <si>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</si>
  <si>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 xml:space="preserve">                                     (посада)</t>
  </si>
  <si>
    <t xml:space="preserve">                    (підпис)</t>
  </si>
  <si>
    <t>ІІІ. Рух грошових коштів (за прямим методом)</t>
  </si>
  <si>
    <t>Код рядка</t>
  </si>
  <si>
    <t>Плановий рік
(усього)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</si>
  <si>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</si>
  <si>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</si>
  <si>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</si>
  <si>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</si>
  <si>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</si>
  <si>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</si>
  <si>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бюджетне фінансування</t>
  </si>
  <si>
    <t xml:space="preserve">інші надходження (розшифрувати) 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</si>
  <si>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</si>
  <si>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</si>
  <si>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</si>
  <si>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</si>
  <si>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</si>
  <si>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</si>
  <si>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</si>
  <si>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</si>
  <si>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</si>
  <si>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</si>
  <si>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</si>
  <si>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</si>
  <si>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</si>
  <si>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 xml:space="preserve">інші зобов’язання з податків і зборів, у тому числі:
 </t>
  </si>
  <si>
    <t>3156/1</t>
  </si>
  <si>
    <t>3156/2</t>
  </si>
  <si>
    <t>інші платежі (розшифрувати)</t>
  </si>
  <si>
    <t>Повернення коштів до бюджету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</si>
  <si>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</si>
  <si>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</si>
  <si>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</si>
  <si>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</si>
  <si>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</si>
  <si>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</si>
  <si>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</si>
  <si>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</si>
  <si>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</si>
  <si>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</si>
  <si>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</si>
  <si>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</si>
  <si>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</si>
  <si>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</si>
  <si>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</si>
  <si>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</si>
  <si>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</si>
  <si>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</si>
  <si>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</si>
  <si>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</si>
  <si>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</si>
  <si>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</si>
  <si>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</si>
  <si>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</si>
  <si>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</si>
  <si>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</si>
  <si>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</si>
  <si>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</si>
  <si>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</si>
  <si>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</si>
  <si>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</si>
  <si>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</si>
  <si>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</si>
  <si>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</si>
  <si>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</si>
  <si>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t xml:space="preserve">IV. Капітальні інвестиції </t>
  </si>
  <si>
    <t>тис. грн (без ПДВ)</t>
  </si>
  <si>
    <t>Плановий
рік
(усього)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</si>
  <si>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</si>
  <si>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</si>
  <si>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</si>
  <si>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</si>
  <si>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</si>
  <si>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 xml:space="preserve">придбання (створення) нематеріальних активів </t>
  </si>
  <si>
    <t>модернізація, модифікація (добудова, дообладнання, реконструкція)
основних засобів</t>
  </si>
  <si>
    <t>капітальний ремонт</t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</si>
  <si>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</si>
  <si>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</si>
  <si>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</si>
  <si>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</si>
  <si>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План
із залучення коштів</t>
  </si>
  <si>
    <t>План з повернення коштів</t>
  </si>
  <si>
    <t>Заборгованість за кредитами на кінець
 ______ року</t>
  </si>
  <si>
    <t>у тому числі: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</si>
  <si>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</si>
  <si>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</si>
  <si>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</si>
  <si>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</si>
  <si>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</si>
  <si>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</si>
  <si>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</si>
  <si>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</si>
  <si>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</si>
  <si>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</si>
  <si>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</si>
  <si>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</si>
  <si>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</si>
  <si>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</si>
  <si>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</si>
  <si>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</si>
  <si>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</si>
  <si>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</si>
  <si>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</si>
  <si>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</si>
  <si>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</si>
  <si>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</si>
  <si>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</si>
  <si>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</si>
  <si>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</si>
  <si>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</si>
  <si>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</si>
  <si>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</si>
  <si>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</si>
  <si>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</si>
  <si>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</si>
  <si>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</si>
  <si>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</si>
  <si>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</si>
  <si>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</si>
  <si>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</si>
  <si>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</si>
  <si>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</si>
  <si>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</si>
  <si>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</si>
  <si>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</si>
  <si>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________________________________________________</t>
  </si>
  <si>
    <t xml:space="preserve">  (підпис)       </t>
  </si>
  <si>
    <t>Внесені зміни до затвердженного фінансового плану (дата)</t>
  </si>
  <si>
    <t>зміни з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</si>
  <si>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</si>
  <si>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Коефіцієнт рентабельності операційних витрат                            (фінансовий результат від операційної діяльності, рядок 1100 / 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1080)</t>
  </si>
  <si>
    <t>Коефіцієнт зростання операційних витрат                                     (((операційні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планового/звітного періоду) - 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попереднього планового/звітного періоду)) / (операційні витрати (собівартість реалізованої продукції (товарів, робіт, послуг)+адміністративні витрати+витрати на збут+інші операційні витрати) попереднього планового/звітного періоду, сума рядків 1010, 1030, 1060, 1080) мінус  індекс споживчих цін планового/звітного періоду)</t>
  </si>
  <si>
    <t>Коефіцієнт рентабельності EBITDA                                               (EBITDA, рядок 1300 / чистий дохід від реалізації продукції (товарів, робіт, послуг), рядок 1000)</t>
  </si>
  <si>
    <t>Коефіцієнт рентабельності власного капіталу                                   (чистий фінансовий результат, рядок 1200 / власний капітал, рядок 6080)</t>
  </si>
  <si>
    <t>Коефіцієнт рентабельності активів                                                            (чистий фінансовий результат, рядок 1200 / сукупні активи, рядок 6020)</t>
  </si>
  <si>
    <t>Коефіцієнт зростання доходів                                                                 (((чистий дохід від реалізації продукції (товарів, робіт, послуг) планового/звітного періоду, рядок 1000 - чистий дохід від реалізації продукції (товарів, робіт, послуг) попереднього планового/звітного періоду, рядок 1000) / чистий дохід від реалізації продукції (товарів, робіт, послуг) попереднього планового/звітного періоду, рядок 1000) мінус індекс споживчих цін планового/звітного періоду)</t>
  </si>
  <si>
    <t>Коефіцієнти платоспроможності</t>
  </si>
  <si>
    <t>Коефіцієнт покриття EBITDA фінансових витрат                                                   (EBITDA, рядок 1300 / фінансові витрати, рядок 1140)</t>
  </si>
  <si>
    <t>Коефіцієнт відношення боргу до EBITDA                                                          ((фінансові зобов'язання (короткострокові кредити банків, рядок 6041 + довгострокові кредити банків, рядок 6031) - (гроші та їх еквіваленти, рядок 6015 + поточні фінансові інвестиції, рядок 6014)) / EBITDA, рядок 1300)</t>
  </si>
  <si>
    <t>Коефіцієнт відношення боргу до власного капіталу                                   (фінансові зобов'язання (короткострокові кредити банків, рядок 6041 + довгострокові кредити банків, рядок 6031) / власний капітал, рядок 6080)</t>
  </si>
  <si>
    <t>Коефіцієнт відношення боргу до активів                                                   ((довгострокові зобов'язання і забезпечення, рядок 6030 + поточні зобов'язання і забезпечення, рядок 6040) / сукупні активи, рядок 6020)</t>
  </si>
  <si>
    <t>Коефіцієнти ліквідності</t>
  </si>
  <si>
    <t>Коефіцієнт поточної ліквідності                                                        (оборотні активи, рядок 6010 / поточні зобов'язання і забезпечення, рядок 6040)</t>
  </si>
  <si>
    <t>Коефіцієнт швидкої ліквідності                                                              ((оборотні активи, рядок 6010 - запаси, рядок 6011) / поточні зобов'язання і забезпечення, рядок 6040)</t>
  </si>
  <si>
    <t>Коефіцієнт абсолютної ліквідності
((гроші та їх еквіваленти, рядок 6015 + поточні фінансові інвестиції, рядок 6014) / поточні зобов'язання і забезпечення, рядок 6040)</t>
  </si>
  <si>
    <t>Період обороту дебіторської заборгованості                                                          (дебіторська заборгованість за продукцію, товари, роботи, послуги, рядок 6012 *365 / чистий дохід від реалізації продукції (товарів, робіт, послуг), рядок 1000)</t>
  </si>
  <si>
    <t>Період обороту кредиторської заборгованості
(поточна кредиторська заборгованість за продукцію, товари, роботи, послуги, рядок 6042 *365 / собівартість реалізованої продукції (товарів, робіт, послуг), рядок 1010)</t>
  </si>
  <si>
    <t>Довідково: індекс споживчих цін грудень до грудня попереднього року, відсотків</t>
  </si>
  <si>
    <t>Коефіцієнти рентабельності</t>
  </si>
  <si>
    <t>запаси</t>
  </si>
  <si>
    <t>поточні фінансові інвестиції</t>
  </si>
  <si>
    <t>Довгострокові зобов'язання і забезпечення, у тому числі:</t>
  </si>
  <si>
    <t>довгострокові кредити банків</t>
  </si>
  <si>
    <t xml:space="preserve">короткострокові кредити банків </t>
  </si>
  <si>
    <t>відрахування частини чистого прибутку державними унітарними підприємствами та їх обєднаннями</t>
  </si>
  <si>
    <t>Інші витрати  (СЕС, пільгова пенсія)</t>
  </si>
  <si>
    <t>інші доходи (доходи майбутніх періодів)</t>
  </si>
  <si>
    <t>Фактичний показник поточного року за останній звітний період 6 мвсяців 2025 року</t>
  </si>
  <si>
    <t>Плановий показник поточного 2025 року</t>
  </si>
  <si>
    <t>Фактичний показник за 2024минулий рік</t>
  </si>
  <si>
    <t>86.23 Стоматологінча практика</t>
  </si>
  <si>
    <t xml:space="preserve">Інші надходження (ФСС) </t>
  </si>
  <si>
    <t>Інші витрачання (ФСС, РКО)</t>
  </si>
  <si>
    <t>3157/1</t>
  </si>
  <si>
    <t>3157/2</t>
  </si>
  <si>
    <t>військовий збір</t>
  </si>
  <si>
    <t>на 2026 рік</t>
  </si>
  <si>
    <t>Комунальне некомерційне підприємство "Ніжинська міська стоматологічна поліклініка</t>
  </si>
  <si>
    <t xml:space="preserve">Комунальне некомерційне підприємство </t>
  </si>
  <si>
    <t>Ніжинська міська рада</t>
  </si>
  <si>
    <t>Стоматологічна практика</t>
  </si>
  <si>
    <t>Охорона здоров’я</t>
  </si>
  <si>
    <t>16600, Чернігівська область, м. Ніжин, вул. Батюка, 7</t>
  </si>
  <si>
    <t>Ігнатюк Олександр Борисович</t>
  </si>
  <si>
    <t>05480631</t>
  </si>
  <si>
    <t>(04631) 7-18-98</t>
  </si>
  <si>
    <t>Витрати на електроенергію, інші енергоносії</t>
  </si>
  <si>
    <t xml:space="preserve">Інші надходження ((Місцевий бюджет 0212100) ) </t>
  </si>
  <si>
    <t>інші податки, збори та платежі (військовий збір)</t>
  </si>
  <si>
    <t>інші операційні доходи (0212100 та 0217520, благодійна допомога, дохід від оренди)</t>
  </si>
  <si>
    <t>Дохід від безоплатно отриманих необоротних активів</t>
  </si>
  <si>
    <t>витати на закупівлю основних матеріалів, в тому числі медикаменти та перев’язувальні матеріали  за рахунок власних коштів</t>
  </si>
  <si>
    <t>ремонт автомобіля</t>
  </si>
  <si>
    <t>страхування будівлі</t>
  </si>
  <si>
    <t>канцелярія, підписка періодичних видань, охорона приміщення, витрати на пограмне забезпечення</t>
  </si>
  <si>
    <t>інші операційні витрати  (РКО, лікарняні за рах. ФЗП, Пільгова пенсія, витрати на оплату ПДВ)</t>
  </si>
  <si>
    <t>Плановий 2025  рік</t>
  </si>
  <si>
    <t xml:space="preserve">КНП "Ніжинська міська стоматологічна поліклініка" </t>
  </si>
  <si>
    <t xml:space="preserve">В.о.директора </t>
  </si>
  <si>
    <t>Антоніна БЕРЕГОВА</t>
  </si>
  <si>
    <t>Юридичні послуги(консультування, розробка  документів)</t>
  </si>
  <si>
    <t xml:space="preserve"> доходи від безоплатно одержаних оборотних активів,доходи від цільового фінансування, дохід від оренди та дохід від відшкодування вартості спожитих орендарями енергоносіїв</t>
  </si>
  <si>
    <t>Додаток 1</t>
  </si>
  <si>
    <t xml:space="preserve">до Порядку складання, затвердження </t>
  </si>
  <si>
    <t>Виконавчий комітет Ніжинської міської ради Чернігівської області</t>
  </si>
  <si>
    <t xml:space="preserve">та контролю виконання фінансового плану </t>
  </si>
  <si>
    <t>суб'єкта господарювання державного сектору економіки</t>
  </si>
  <si>
    <t>(пункт 2)</t>
  </si>
  <si>
    <t>Перший заступник міського голови з питань діяльності виконавчих органів ради Ніжинської міської ради Чернігівської області</t>
  </si>
  <si>
    <t>__________________________________________________Федір ВОВЧЕНКО</t>
  </si>
  <si>
    <t>Заступник міського голови з питань діяльності  виконавчих органів ради  Ніжинської міської ради Чернігівської області</t>
  </si>
  <si>
    <t>__________________________________________________Ірина ГРОЗЕНКО</t>
  </si>
  <si>
    <t>(посада, прізвище та власне ім'я, дата, підпис)</t>
  </si>
  <si>
    <t>Рішення виконавчого комітету Ніжинської міської ради Чернігівської області</t>
  </si>
  <si>
    <t>Начальник фінансового управління Ніжинської міської ради Чернігівської області</t>
  </si>
  <si>
    <t>__________________________________________________Людмила ПИСАРЕНКО</t>
  </si>
  <si>
    <t>Начальник відділу економіки виконавчого комітету Ніжинської міської ради Чернігівської області</t>
  </si>
  <si>
    <t>__________________________________________________Геннадій ТАРАНЕНКО</t>
  </si>
  <si>
    <t xml:space="preserve"> (посада, прізвище та власне ім'я, дата, підпис)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</si>
</sst>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#,##0;\(#,##0\)"/>
  </numFmts>
  <fonts count="8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color theme="7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51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4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65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4" fontId="65" fillId="0" borderId="0">
      <alignment wrapText="1"/>
    </xf>
    <xf numFmtId="174" fontId="32" fillId="0" borderId="0">
      <alignment wrapText="1"/>
    </xf>
  </cellStyleXfs>
  <cellXfs count="401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73" fontId="5" fillId="0" borderId="3" xfId="0" applyNumberFormat="1" applyFont="1" applyFill="1" applyBorder="1" applyAlignment="1">
      <alignment horizontal="center" vertical="center" wrapText="1"/>
    </xf>
    <xf numFmtId="173" fontId="6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center" vertical="center"/>
    </xf>
    <xf numFmtId="17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173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180" applyFont="1" applyFill="1" applyBorder="1" applyAlignment="1">
      <alignment vertical="center" wrapText="1"/>
      <protection locked="0"/>
    </xf>
    <xf numFmtId="0" fontId="4" fillId="0" borderId="3" xfId="180" applyFont="1" applyFill="1" applyBorder="1" applyAlignment="1">
      <alignment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/>
    </xf>
    <xf numFmtId="173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9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right" vertical="center"/>
    </xf>
    <xf numFmtId="0" fontId="72" fillId="0" borderId="0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180" applyFont="1" applyFill="1" applyBorder="1" applyAlignment="1">
      <alignment horizontal="center" vertical="center" wrapText="1"/>
      <protection locked="0"/>
    </xf>
    <xf numFmtId="0" fontId="4" fillId="30" borderId="3" xfId="0" applyFont="1" applyFill="1" applyBorder="1" applyAlignment="1">
      <alignment horizontal="center" vertical="center"/>
    </xf>
    <xf numFmtId="164" fontId="4" fillId="30" borderId="3" xfId="0" applyNumberFormat="1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/>
    </xf>
    <xf numFmtId="0" fontId="4" fillId="30" borderId="3" xfId="243" applyFont="1" applyFill="1" applyBorder="1" applyAlignment="1">
      <alignment horizontal="left" vertical="center" wrapText="1"/>
    </xf>
    <xf numFmtId="0" fontId="5" fillId="30" borderId="3" xfId="0" applyFont="1" applyFill="1" applyBorder="1" applyAlignment="1">
      <alignment horizontal="left" vertical="center" wrapText="1"/>
    </xf>
    <xf numFmtId="0" fontId="5" fillId="30" borderId="3" xfId="243" applyFont="1" applyFill="1" applyBorder="1" applyAlignment="1">
      <alignment horizontal="left" vertical="center" wrapText="1"/>
    </xf>
    <xf numFmtId="173" fontId="5" fillId="30" borderId="3" xfId="0" applyNumberFormat="1" applyFont="1" applyFill="1" applyBorder="1" applyAlignment="1">
      <alignment horizontal="center" vertical="center" wrapText="1"/>
    </xf>
    <xf numFmtId="0" fontId="5" fillId="0" borderId="0" xfId="243" applyFont="1" applyFill="1" applyBorder="1" applyAlignment="1">
      <alignment horizontal="center" vertical="center"/>
    </xf>
    <xf numFmtId="0" fontId="5" fillId="0" borderId="0" xfId="243" applyFont="1" applyFill="1" applyBorder="1" applyAlignment="1">
      <alignment horizontal="left" vertical="center" wrapText="1"/>
    </xf>
    <xf numFmtId="173" fontId="5" fillId="0" borderId="0" xfId="243" applyNumberFormat="1" applyFont="1" applyFill="1" applyBorder="1" applyAlignment="1">
      <alignment horizontal="center" vertical="center" wrapText="1"/>
    </xf>
    <xf numFmtId="173" fontId="5" fillId="0" borderId="0" xfId="243" applyNumberFormat="1" applyFont="1" applyFill="1" applyBorder="1" applyAlignment="1">
      <alignment horizontal="right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178" fontId="5" fillId="30" borderId="3" xfId="0" applyNumberFormat="1" applyFont="1" applyFill="1" applyBorder="1" applyAlignment="1">
      <alignment horizontal="center" vertical="center" wrapText="1"/>
    </xf>
    <xf numFmtId="0" fontId="66" fillId="0" borderId="0" xfId="0" applyFont="1"/>
    <xf numFmtId="0" fontId="4" fillId="0" borderId="3" xfId="0" quotePrefix="1" applyNumberFormat="1" applyFont="1" applyFill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 vertical="center"/>
    </xf>
    <xf numFmtId="0" fontId="5" fillId="30" borderId="3" xfId="0" quotePrefix="1" applyFont="1" applyFill="1" applyBorder="1" applyAlignment="1">
      <alignment horizontal="center" vertical="center"/>
    </xf>
    <xf numFmtId="0" fontId="5" fillId="30" borderId="15" xfId="0" quotePrefix="1" applyFont="1" applyFill="1" applyBorder="1" applyAlignment="1">
      <alignment horizontal="center" vertical="center"/>
    </xf>
    <xf numFmtId="0" fontId="5" fillId="30" borderId="3" xfId="243" applyFont="1" applyFill="1" applyBorder="1" applyAlignment="1">
      <alignment horizontal="center" vertical="center" wrapText="1"/>
    </xf>
    <xf numFmtId="0" fontId="4" fillId="0" borderId="15" xfId="243" applyFont="1" applyFill="1" applyBorder="1" applyAlignment="1">
      <alignment horizontal="left" vertical="center" wrapText="1"/>
    </xf>
    <xf numFmtId="172" fontId="5" fillId="0" borderId="3" xfId="0" applyNumberFormat="1" applyFont="1" applyFill="1" applyBorder="1" applyAlignment="1">
      <alignment horizontal="center" vertical="center" wrapText="1"/>
    </xf>
    <xf numFmtId="172" fontId="5" fillId="0" borderId="3" xfId="0" applyNumberFormat="1" applyFont="1" applyFill="1" applyBorder="1" applyAlignment="1">
      <alignment horizontal="right" vertical="center" wrapText="1"/>
    </xf>
    <xf numFmtId="0" fontId="4" fillId="0" borderId="0" xfId="0" quotePrefix="1" applyFont="1" applyFill="1" applyBorder="1" applyAlignment="1">
      <alignment horizontal="center" vertical="center"/>
    </xf>
    <xf numFmtId="172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right" vertical="center" wrapText="1"/>
    </xf>
    <xf numFmtId="172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69" fillId="0" borderId="0" xfId="0" applyFont="1" applyFill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0" fontId="5" fillId="27" borderId="3" xfId="0" applyNumberFormat="1" applyFont="1" applyFill="1" applyBorder="1" applyAlignment="1">
      <alignment horizontal="center" vertical="center" wrapText="1"/>
    </xf>
    <xf numFmtId="3" fontId="4" fillId="27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178" fontId="4" fillId="30" borderId="3" xfId="0" applyNumberFormat="1" applyFont="1" applyFill="1" applyBorder="1" applyAlignment="1">
      <alignment horizontal="center" wrapText="1"/>
    </xf>
    <xf numFmtId="178" fontId="5" fillId="30" borderId="3" xfId="0" applyNumberFormat="1" applyFont="1" applyFill="1" applyBorder="1" applyAlignment="1">
      <alignment horizontal="center" wrapText="1"/>
    </xf>
    <xf numFmtId="0" fontId="73" fillId="0" borderId="0" xfId="0" applyFont="1" applyFill="1" applyBorder="1" applyAlignment="1">
      <alignment horizontal="center" vertical="center"/>
    </xf>
    <xf numFmtId="172" fontId="4" fillId="0" borderId="3" xfId="0" applyNumberFormat="1" applyFont="1" applyFill="1" applyBorder="1" applyAlignment="1">
      <alignment horizontal="center" vertical="center" wrapText="1"/>
    </xf>
    <xf numFmtId="179" fontId="5" fillId="0" borderId="3" xfId="226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2" fillId="0" borderId="0" xfId="0" applyFont="1" applyFill="1" applyBorder="1" applyAlignment="1">
      <alignment vertical="center" wrapText="1"/>
    </xf>
    <xf numFmtId="178" fontId="5" fillId="0" borderId="3" xfId="0" applyNumberFormat="1" applyFont="1" applyFill="1" applyBorder="1" applyAlignment="1">
      <alignment horizontal="center" wrapText="1"/>
    </xf>
    <xf numFmtId="0" fontId="72" fillId="0" borderId="1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top"/>
    </xf>
    <xf numFmtId="173" fontId="6" fillId="0" borderId="0" xfId="0" applyNumberFormat="1" applyFont="1" applyFill="1" applyBorder="1" applyAlignment="1"/>
    <xf numFmtId="0" fontId="5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4" fillId="0" borderId="17" xfId="0" applyFont="1" applyFill="1" applyBorder="1" applyAlignment="1">
      <alignment vertical="center" wrapText="1"/>
    </xf>
    <xf numFmtId="173" fontId="5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 shrinkToFit="1"/>
    </xf>
    <xf numFmtId="0" fontId="74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0" fontId="72" fillId="0" borderId="0" xfId="0" applyFont="1" applyFill="1" applyAlignment="1">
      <alignment horizontal="center" vertical="center"/>
    </xf>
    <xf numFmtId="0" fontId="72" fillId="0" borderId="0" xfId="0" quotePrefix="1" applyFont="1" applyFill="1" applyBorder="1" applyAlignment="1">
      <alignment horizontal="left" vertical="center"/>
    </xf>
    <xf numFmtId="0" fontId="76" fillId="0" borderId="0" xfId="0" applyFont="1" applyFill="1" applyBorder="1" applyAlignment="1">
      <alignment horizontal="center" vertical="center"/>
    </xf>
    <xf numFmtId="0" fontId="77" fillId="0" borderId="0" xfId="0" applyFont="1" applyFill="1" applyAlignment="1">
      <alignment horizontal="left" vertical="center"/>
    </xf>
    <xf numFmtId="0" fontId="72" fillId="0" borderId="0" xfId="0" applyFont="1" applyFill="1" applyAlignment="1">
      <alignment vertical="center"/>
    </xf>
    <xf numFmtId="0" fontId="72" fillId="0" borderId="0" xfId="0" applyFont="1" applyFill="1" applyBorder="1" applyAlignment="1">
      <alignment horizontal="center" vertical="center" wrapText="1"/>
    </xf>
    <xf numFmtId="0" fontId="0" fillId="0" borderId="0" xfId="0" applyFill="1"/>
    <xf numFmtId="3" fontId="5" fillId="0" borderId="3" xfId="0" applyNumberFormat="1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4" xfId="0" quotePrefix="1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3" fontId="70" fillId="30" borderId="3" xfId="0" applyNumberFormat="1" applyFont="1" applyFill="1" applyBorder="1" applyAlignment="1">
      <alignment horizontal="center" vertical="center" wrapText="1"/>
    </xf>
    <xf numFmtId="17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4" fillId="30" borderId="3" xfId="0" quotePrefix="1" applyFont="1" applyFill="1" applyBorder="1" applyAlignment="1">
      <alignment horizontal="center" vertical="center"/>
    </xf>
    <xf numFmtId="0" fontId="0" fillId="0" borderId="0" xfId="0" applyBorder="1"/>
    <xf numFmtId="0" fontId="0" fillId="0" borderId="18" xfId="0" applyBorder="1"/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7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3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4" fillId="0" borderId="13" xfId="243" applyFont="1" applyFill="1" applyBorder="1" applyAlignment="1">
      <alignment horizontal="left" vertical="center" wrapText="1"/>
    </xf>
    <xf numFmtId="0" fontId="4" fillId="0" borderId="3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243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2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0" fontId="72" fillId="0" borderId="15" xfId="0" applyFont="1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vertical="center" wrapText="1"/>
    </xf>
    <xf numFmtId="0" fontId="4" fillId="0" borderId="3" xfId="235" applyNumberFormat="1" applyFont="1" applyFill="1" applyBorder="1" applyAlignment="1">
      <alignment horizontal="center" vertical="center" wrapText="1"/>
    </xf>
    <xf numFmtId="0" fontId="5" fillId="31" borderId="28" xfId="0" applyFont="1" applyFill="1" applyBorder="1" applyAlignment="1" applyProtection="1">
      <alignment horizontal="left" vertical="center" wrapText="1"/>
      <protection locked="0"/>
    </xf>
    <xf numFmtId="0" fontId="5" fillId="31" borderId="14" xfId="0" applyFont="1" applyFill="1" applyBorder="1" applyAlignment="1">
      <alignment horizontal="center" vertical="center"/>
    </xf>
    <xf numFmtId="0" fontId="5" fillId="31" borderId="3" xfId="0" applyFont="1" applyFill="1" applyBorder="1" applyAlignment="1" applyProtection="1">
      <alignment horizontal="left" vertical="center" wrapText="1"/>
      <protection locked="0"/>
    </xf>
    <xf numFmtId="0" fontId="5" fillId="31" borderId="3" xfId="0" applyFont="1" applyFill="1" applyBorder="1" applyAlignment="1">
      <alignment horizontal="center" vertical="center"/>
    </xf>
    <xf numFmtId="0" fontId="5" fillId="31" borderId="3" xfId="0" applyFont="1" applyFill="1" applyBorder="1" applyAlignment="1">
      <alignment vertical="center" wrapText="1"/>
    </xf>
    <xf numFmtId="0" fontId="5" fillId="31" borderId="24" xfId="0" applyFont="1" applyFill="1" applyBorder="1" applyAlignment="1">
      <alignment horizontal="center" vertical="center"/>
    </xf>
    <xf numFmtId="0" fontId="8" fillId="31" borderId="3" xfId="0" applyFont="1" applyFill="1" applyBorder="1" applyAlignment="1">
      <alignment vertical="center" wrapText="1"/>
    </xf>
    <xf numFmtId="0" fontId="5" fillId="31" borderId="3" xfId="243" applyFont="1" applyFill="1" applyBorder="1" applyAlignment="1">
      <alignment horizontal="left" vertical="center" wrapText="1"/>
    </xf>
    <xf numFmtId="0" fontId="5" fillId="31" borderId="3" xfId="243" applyFont="1" applyFill="1" applyBorder="1" applyAlignment="1">
      <alignment horizontal="center" vertical="center"/>
    </xf>
    <xf numFmtId="0" fontId="4" fillId="31" borderId="3" xfId="0" applyFont="1" applyFill="1" applyBorder="1" applyAlignment="1" applyProtection="1">
      <alignment vertical="center" wrapText="1"/>
      <protection locked="0"/>
    </xf>
    <xf numFmtId="0" fontId="4" fillId="31" borderId="3" xfId="0" applyFont="1" applyFill="1" applyBorder="1" applyAlignment="1">
      <alignment horizontal="center" vertical="center"/>
    </xf>
    <xf numFmtId="0" fontId="4" fillId="31" borderId="14" xfId="0" applyFont="1" applyFill="1" applyBorder="1" applyAlignment="1">
      <alignment horizontal="center" vertical="center"/>
    </xf>
    <xf numFmtId="0" fontId="4" fillId="31" borderId="3" xfId="0" applyFont="1" applyFill="1" applyBorder="1" applyAlignment="1">
      <alignment horizontal="left" vertical="center" wrapText="1"/>
    </xf>
    <xf numFmtId="0" fontId="4" fillId="31" borderId="3" xfId="0" quotePrefix="1" applyFont="1" applyFill="1" applyBorder="1" applyAlignment="1">
      <alignment horizontal="center" vertical="center"/>
    </xf>
    <xf numFmtId="0" fontId="5" fillId="31" borderId="15" xfId="0" applyFont="1" applyFill="1" applyBorder="1" applyAlignment="1">
      <alignment vertical="center" wrapText="1"/>
    </xf>
    <xf numFmtId="14" fontId="72" fillId="31" borderId="3" xfId="0" applyNumberFormat="1" applyFont="1" applyFill="1" applyBorder="1" applyAlignment="1">
      <alignment horizontal="center" vertical="center" wrapText="1"/>
    </xf>
    <xf numFmtId="14" fontId="72" fillId="31" borderId="3" xfId="0" applyNumberFormat="1" applyFont="1" applyFill="1" applyBorder="1" applyAlignment="1">
      <alignment vertical="center" wrapText="1"/>
    </xf>
    <xf numFmtId="0" fontId="72" fillId="31" borderId="3" xfId="0" applyFont="1" applyFill="1" applyBorder="1" applyAlignment="1">
      <alignment vertical="center" wrapText="1"/>
    </xf>
    <xf numFmtId="14" fontId="5" fillId="31" borderId="3" xfId="0" applyNumberFormat="1" applyFont="1" applyFill="1" applyBorder="1" applyAlignment="1">
      <alignment vertical="center" wrapText="1"/>
    </xf>
    <xf numFmtId="164" fontId="4" fillId="31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235" applyNumberFormat="1" applyFont="1" applyFill="1" applyBorder="1" applyAlignment="1">
      <alignment horizontal="left" vertical="center" wrapText="1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49" fontId="72" fillId="0" borderId="15" xfId="0" applyNumberFormat="1" applyFont="1" applyFill="1" applyBorder="1" applyAlignment="1">
      <alignment vertical="center" wrapText="1"/>
    </xf>
    <xf numFmtId="164" fontId="0" fillId="0" borderId="0" xfId="0" applyNumberFormat="1"/>
    <xf numFmtId="164" fontId="5" fillId="0" borderId="0" xfId="0" applyNumberFormat="1" applyFont="1" applyFill="1" applyBorder="1" applyAlignment="1">
      <alignment vertical="center"/>
    </xf>
    <xf numFmtId="164" fontId="5" fillId="0" borderId="30" xfId="0" applyNumberFormat="1" applyFont="1" applyFill="1" applyBorder="1" applyAlignment="1">
      <alignment horizontal="center" vertical="center" wrapText="1"/>
    </xf>
    <xf numFmtId="164" fontId="4" fillId="27" borderId="14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64" fontId="4" fillId="30" borderId="14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left" vertical="center" wrapText="1"/>
    </xf>
    <xf numFmtId="0" fontId="72" fillId="0" borderId="0" xfId="0" applyFont="1" applyFill="1" applyAlignment="1">
      <alignment horizontal="left" vertical="center"/>
    </xf>
    <xf numFmtId="0" fontId="7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4" fontId="5" fillId="32" borderId="3" xfId="0" applyNumberFormat="1" applyFont="1" applyFill="1" applyBorder="1" applyAlignment="1">
      <alignment horizontal="center" vertical="center" wrapText="1"/>
    </xf>
    <xf numFmtId="164" fontId="82" fillId="0" borderId="0" xfId="0" applyNumberFormat="1" applyFont="1"/>
    <xf numFmtId="1" fontId="5" fillId="0" borderId="3" xfId="0" applyNumberFormat="1" applyFont="1" applyFill="1" applyBorder="1" applyAlignment="1">
      <alignment horizontal="left" vertical="center" wrapText="1" indent="4"/>
    </xf>
    <xf numFmtId="0" fontId="4" fillId="0" borderId="16" xfId="0" applyFont="1" applyFill="1" applyBorder="1" applyAlignment="1">
      <alignment horizontal="center" wrapText="1"/>
    </xf>
    <xf numFmtId="0" fontId="5" fillId="30" borderId="16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72" fillId="30" borderId="0" xfId="0" applyFont="1" applyFill="1" applyBorder="1" applyAlignment="1">
      <alignment horizontal="left" vertical="center"/>
    </xf>
    <xf numFmtId="0" fontId="84" fillId="30" borderId="0" xfId="0" applyFont="1" applyFill="1" applyBorder="1" applyAlignment="1">
      <alignment horizontal="left" vertical="center"/>
    </xf>
    <xf numFmtId="0" fontId="84" fillId="30" borderId="0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vertical="center"/>
    </xf>
    <xf numFmtId="0" fontId="82" fillId="0" borderId="0" xfId="0" applyFont="1"/>
    <xf numFmtId="0" fontId="5" fillId="0" borderId="0" xfId="0" applyFont="1" applyFill="1" applyBorder="1" applyAlignment="1">
      <alignment horizontal="center" vertical="top"/>
    </xf>
    <xf numFmtId="0" fontId="69" fillId="0" borderId="0" xfId="0" applyFont="1" applyFill="1" applyAlignment="1">
      <alignment horizontal="center"/>
    </xf>
    <xf numFmtId="173" fontId="5" fillId="0" borderId="0" xfId="0" applyNumberFormat="1" applyFont="1" applyFill="1" applyBorder="1" applyAlignment="1">
      <alignment horizontal="center" wrapText="1"/>
    </xf>
    <xf numFmtId="173" fontId="5" fillId="0" borderId="0" xfId="0" quotePrefix="1" applyNumberFormat="1" applyFont="1" applyFill="1" applyBorder="1" applyAlignment="1">
      <alignment horizontal="center" wrapText="1"/>
    </xf>
    <xf numFmtId="0" fontId="80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13" xfId="235" applyNumberFormat="1" applyFont="1" applyFill="1" applyBorder="1" applyAlignment="1">
      <alignment horizontal="center" vertical="center" wrapText="1"/>
    </xf>
    <xf numFmtId="0" fontId="4" fillId="0" borderId="19" xfId="235" applyNumberFormat="1" applyFont="1" applyFill="1" applyBorder="1" applyAlignment="1">
      <alignment horizontal="center" vertical="center" wrapText="1"/>
    </xf>
    <xf numFmtId="0" fontId="4" fillId="0" borderId="20" xfId="23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left" vertical="center" wrapText="1"/>
    </xf>
    <xf numFmtId="0" fontId="72" fillId="0" borderId="13" xfId="0" applyFont="1" applyFill="1" applyBorder="1" applyAlignment="1">
      <alignment horizontal="center" vertical="center" wrapText="1"/>
    </xf>
    <xf numFmtId="0" fontId="72" fillId="0" borderId="19" xfId="0" applyFont="1" applyFill="1" applyBorder="1" applyAlignment="1">
      <alignment horizontal="center" vertical="center" wrapText="1"/>
    </xf>
    <xf numFmtId="0" fontId="72" fillId="0" borderId="20" xfId="0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left" vertical="center" wrapText="1"/>
    </xf>
    <xf numFmtId="0" fontId="78" fillId="0" borderId="16" xfId="0" applyFont="1" applyFill="1" applyBorder="1" applyAlignment="1">
      <alignment horizontal="left" vertical="center" wrapText="1"/>
    </xf>
    <xf numFmtId="0" fontId="79" fillId="0" borderId="16" xfId="0" applyFont="1" applyFill="1" applyBorder="1" applyAlignment="1">
      <alignment horizontal="left" vertical="center" wrapText="1"/>
    </xf>
    <xf numFmtId="0" fontId="72" fillId="0" borderId="17" xfId="0" applyFont="1" applyFill="1" applyBorder="1" applyAlignment="1">
      <alignment horizontal="left" vertical="center"/>
    </xf>
    <xf numFmtId="0" fontId="72" fillId="0" borderId="0" xfId="0" applyFont="1" applyFill="1" applyAlignment="1">
      <alignment horizontal="left" vertical="center"/>
    </xf>
    <xf numFmtId="0" fontId="72" fillId="0" borderId="16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2" fillId="0" borderId="0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 wrapText="1"/>
    </xf>
    <xf numFmtId="0" fontId="72" fillId="0" borderId="0" xfId="0" quotePrefix="1" applyFont="1" applyFill="1" applyBorder="1" applyAlignment="1">
      <alignment horizontal="left" vertical="center" wrapText="1"/>
    </xf>
    <xf numFmtId="0" fontId="72" fillId="0" borderId="17" xfId="0" applyFont="1" applyFill="1" applyBorder="1" applyAlignment="1">
      <alignment horizontal="left" vertical="center" wrapText="1"/>
    </xf>
    <xf numFmtId="0" fontId="72" fillId="30" borderId="0" xfId="0" applyFont="1" applyFill="1" applyBorder="1" applyAlignment="1">
      <alignment horizontal="left" vertical="center" wrapText="1"/>
    </xf>
    <xf numFmtId="0" fontId="84" fillId="3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72" fillId="31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9" xfId="0" quotePrefix="1" applyFont="1" applyFill="1" applyBorder="1" applyAlignment="1">
      <alignment horizontal="left" vertical="center"/>
    </xf>
    <xf numFmtId="0" fontId="4" fillId="0" borderId="20" xfId="0" quotePrefix="1" applyFont="1" applyFill="1" applyBorder="1" applyAlignment="1">
      <alignment horizontal="left" vertical="center"/>
    </xf>
    <xf numFmtId="0" fontId="81" fillId="30" borderId="13" xfId="0" applyFont="1" applyFill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0" fontId="4" fillId="30" borderId="2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0" quotePrefix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3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3" xfId="243" applyFont="1" applyFill="1" applyBorder="1" applyAlignment="1">
      <alignment horizontal="left" vertical="center" wrapText="1"/>
    </xf>
    <xf numFmtId="0" fontId="5" fillId="0" borderId="19" xfId="243" applyFont="1" applyFill="1" applyBorder="1" applyAlignment="1">
      <alignment horizontal="left" vertical="center" wrapText="1"/>
    </xf>
    <xf numFmtId="0" fontId="5" fillId="0" borderId="20" xfId="243" applyFont="1" applyFill="1" applyBorder="1" applyAlignment="1">
      <alignment horizontal="left" vertical="center" wrapText="1"/>
    </xf>
    <xf numFmtId="173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4" fillId="0" borderId="13" xfId="243" applyFont="1" applyFill="1" applyBorder="1" applyAlignment="1">
      <alignment horizontal="left" vertical="center" wrapText="1"/>
    </xf>
    <xf numFmtId="0" fontId="4" fillId="0" borderId="19" xfId="243" applyFont="1" applyFill="1" applyBorder="1" applyAlignment="1">
      <alignment horizontal="left" vertical="center" wrapText="1"/>
    </xf>
    <xf numFmtId="0" fontId="4" fillId="0" borderId="20" xfId="243" applyFont="1" applyFill="1" applyBorder="1" applyAlignment="1">
      <alignment horizontal="left" vertical="center" wrapText="1"/>
    </xf>
    <xf numFmtId="0" fontId="5" fillId="31" borderId="13" xfId="243" applyFont="1" applyFill="1" applyBorder="1" applyAlignment="1">
      <alignment horizontal="left" vertical="center" wrapText="1"/>
    </xf>
    <xf numFmtId="0" fontId="5" fillId="31" borderId="19" xfId="243" applyFont="1" applyFill="1" applyBorder="1" applyAlignment="1">
      <alignment horizontal="left" vertical="center" wrapText="1"/>
    </xf>
    <xf numFmtId="0" fontId="5" fillId="31" borderId="20" xfId="243" applyFont="1" applyFill="1" applyBorder="1" applyAlignment="1">
      <alignment horizontal="left" vertical="center" wrapText="1"/>
    </xf>
    <xf numFmtId="0" fontId="83" fillId="0" borderId="16" xfId="0" applyFont="1" applyBorder="1" applyAlignment="1">
      <alignment horizontal="center"/>
    </xf>
    <xf numFmtId="0" fontId="4" fillId="0" borderId="3" xfId="243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4" fillId="0" borderId="13" xfId="243" applyFont="1" applyFill="1" applyBorder="1" applyAlignment="1">
      <alignment horizontal="left" wrapText="1"/>
    </xf>
    <xf numFmtId="0" fontId="4" fillId="0" borderId="19" xfId="243" applyFont="1" applyFill="1" applyBorder="1" applyAlignment="1">
      <alignment horizontal="left" wrapText="1"/>
    </xf>
    <xf numFmtId="0" fontId="4" fillId="0" borderId="20" xfId="243" applyFont="1" applyFill="1" applyBorder="1" applyAlignment="1">
      <alignment horizontal="left" wrapText="1"/>
    </xf>
    <xf numFmtId="0" fontId="5" fillId="0" borderId="13" xfId="243" applyFont="1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5" fillId="0" borderId="13" xfId="243" applyFont="1" applyFill="1" applyBorder="1" applyAlignment="1">
      <alignment horizontal="center" vertical="center"/>
    </xf>
    <xf numFmtId="0" fontId="5" fillId="0" borderId="19" xfId="243" applyFont="1" applyFill="1" applyBorder="1" applyAlignment="1">
      <alignment horizontal="center" vertical="center"/>
    </xf>
    <xf numFmtId="0" fontId="5" fillId="0" borderId="20" xfId="243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73" fontId="5" fillId="0" borderId="0" xfId="0" applyNumberFormat="1" applyFont="1" applyFill="1" applyBorder="1" applyAlignment="1">
      <alignment horizontal="center" vertical="center" wrapText="1"/>
    </xf>
    <xf numFmtId="173" fontId="5" fillId="0" borderId="0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15" xfId="243" applyFont="1" applyFill="1" applyBorder="1" applyAlignment="1">
      <alignment horizontal="center" vertical="center" wrapText="1"/>
    </xf>
    <xf numFmtId="0" fontId="5" fillId="0" borderId="14" xfId="243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25" xfId="243" applyFont="1" applyFill="1" applyBorder="1" applyAlignment="1">
      <alignment horizontal="center" vertical="center" wrapText="1"/>
    </xf>
    <xf numFmtId="0" fontId="5" fillId="30" borderId="13" xfId="0" applyFont="1" applyFill="1" applyBorder="1" applyAlignment="1">
      <alignment horizontal="center" vertical="center" wrapText="1"/>
    </xf>
    <xf numFmtId="0" fontId="5" fillId="30" borderId="19" xfId="0" applyFont="1" applyFill="1" applyBorder="1" applyAlignment="1">
      <alignment horizontal="center" vertical="center" wrapText="1"/>
    </xf>
    <xf numFmtId="0" fontId="5" fillId="3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30" borderId="15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5" fillId="0" borderId="16" xfId="0" applyFont="1" applyBorder="1" applyAlignment="1">
      <alignment horizontal="center"/>
    </xf>
    <xf numFmtId="0" fontId="5" fillId="30" borderId="25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8" fontId="5" fillId="29" borderId="13" xfId="0" applyNumberFormat="1" applyFont="1" applyFill="1" applyBorder="1" applyAlignment="1">
      <alignment horizontal="center" vertical="center" wrapText="1"/>
    </xf>
    <xf numFmtId="178" fontId="5" fillId="29" borderId="2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top"/>
    </xf>
    <xf numFmtId="3" fontId="4" fillId="0" borderId="13" xfId="0" applyNumberFormat="1" applyFont="1" applyFill="1" applyBorder="1" applyAlignment="1">
      <alignment horizontal="left" vertical="center" wrapText="1"/>
    </xf>
    <xf numFmtId="3" fontId="4" fillId="0" borderId="19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 applyAlignment="1">
      <alignment horizontal="left" vertical="center" wrapText="1"/>
    </xf>
    <xf numFmtId="0" fontId="72" fillId="0" borderId="3" xfId="0" applyFont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19" xfId="0" applyNumberFormat="1" applyFont="1" applyFill="1" applyBorder="1" applyAlignment="1">
      <alignment vertical="center" wrapText="1"/>
    </xf>
    <xf numFmtId="49" fontId="5" fillId="0" borderId="20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</cellXfs>
  <cellStyles count="35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2" xfId="297"/>
    <cellStyle name="Процентный 2 3" xfId="298"/>
    <cellStyle name="Процентный 2 4" xfId="299"/>
    <cellStyle name="Процентный 2 5" xfId="300"/>
    <cellStyle name="Процентный 2 6" xfId="301"/>
    <cellStyle name="Процентный 2 7" xfId="302"/>
    <cellStyle name="Процентный 2 8" xfId="303"/>
    <cellStyle name="Процентный 2 9" xfId="304"/>
    <cellStyle name="Процентный 3" xfId="305"/>
    <cellStyle name="Процентный 4" xfId="306"/>
    <cellStyle name="Процентный 4 2" xfId="307"/>
    <cellStyle name="Связанная ячейка 2" xfId="308"/>
    <cellStyle name="Связанная ячейка 3" xfId="309"/>
    <cellStyle name="Стиль 1" xfId="310"/>
    <cellStyle name="Стиль 1 2" xfId="311"/>
    <cellStyle name="Стиль 1 3" xfId="312"/>
    <cellStyle name="Стиль 1 4" xfId="313"/>
    <cellStyle name="Стиль 1 5" xfId="314"/>
    <cellStyle name="Стиль 1 6" xfId="315"/>
    <cellStyle name="Стиль 1 7" xfId="316"/>
    <cellStyle name="Текст предупреждения 2" xfId="317"/>
    <cellStyle name="Текст предупреждения 3" xfId="318"/>
    <cellStyle name="Тысячи [0]_1.62" xfId="319"/>
    <cellStyle name="Тысячи_1.62" xfId="320"/>
    <cellStyle name="Финансовый 2" xfId="321"/>
    <cellStyle name="Финансовый 2 10" xfId="322"/>
    <cellStyle name="Финансовый 2 11" xfId="323"/>
    <cellStyle name="Финансовый 2 12" xfId="324"/>
    <cellStyle name="Финансовый 2 13" xfId="325"/>
    <cellStyle name="Финансовый 2 14" xfId="326"/>
    <cellStyle name="Финансовый 2 15" xfId="327"/>
    <cellStyle name="Финансовый 2 16" xfId="328"/>
    <cellStyle name="Финансовый 2 17" xfId="329"/>
    <cellStyle name="Финансовый 2 2" xfId="330"/>
    <cellStyle name="Финансовый 2 3" xfId="331"/>
    <cellStyle name="Финансовый 2 4" xfId="332"/>
    <cellStyle name="Финансовый 2 5" xfId="333"/>
    <cellStyle name="Финансовый 2 6" xfId="334"/>
    <cellStyle name="Финансовый 2 7" xfId="335"/>
    <cellStyle name="Финансовый 2 8" xfId="336"/>
    <cellStyle name="Финансовый 2 9" xfId="337"/>
    <cellStyle name="Финансовый 3" xfId="338"/>
    <cellStyle name="Финансовый 3 2" xfId="339"/>
    <cellStyle name="Финансовый 4" xfId="340"/>
    <cellStyle name="Финансовый 4 2" xfId="341"/>
    <cellStyle name="Финансовый 4 3" xfId="342"/>
    <cellStyle name="Финансовый 5" xfId="343"/>
    <cellStyle name="Финансовый 6" xfId="344"/>
    <cellStyle name="Финансовый 7" xfId="345"/>
    <cellStyle name="Хороший 2" xfId="346"/>
    <cellStyle name="Хороший 3" xfId="347"/>
    <cellStyle name="числовой" xfId="348"/>
    <cellStyle name="Ю" xfId="349"/>
    <cellStyle name="Ю-FreeSet_10" xfId="35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oc.lan.me\V3221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  <sheetName val="аморт"/>
      <sheetName val="допоміжна"/>
      <sheetName val="Лист1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  <sheetName val="зведена_таб1"/>
      <sheetName val="попер_роз_(4)1"/>
      <sheetName val="звед_оптим_(2)1"/>
      <sheetName val="МТР_Газ_України1"/>
      <sheetName val="Ener_"/>
      <sheetName val="прим__IX__Деб__заб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  <sheetName val="Inform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  <sheetName val="Ener 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1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  <sheetName val="МТР_Газ_України1"/>
      <sheetName val="МТР_все_21"/>
      <sheetName val="Правила_ДДС"/>
      <sheetName val="база__"/>
      <sheetName val="7__Інші_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аза__"/>
      <sheetName val="МТР_все_-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  <sheetName val="МТР_Газ_України1"/>
      <sheetName val="база__"/>
      <sheetName val="7__інші_витрати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  <sheetName val="МТР_Газ_України1"/>
      <sheetName val="7__Інші_витрати"/>
      <sheetName val="МТР_все_2"/>
      <sheetName val="Assumptions_and_Input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  <sheetName val="БАЗА__"/>
      <sheetName val="МТР_Газ_України"/>
      <sheetName val="Annual_Tables"/>
      <sheetName val="Annual_Raw_Data"/>
      <sheetName val="Quarterly_Raw_Data"/>
      <sheetName val="Quarterly_MacroFlow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МТР_все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  <sheetName val="МТР_Апарат2"/>
      <sheetName val="МТР_Газ_України2"/>
      <sheetName val="МТР_Укртрансгаз2"/>
      <sheetName val="МТР_Укргазвидобування2"/>
      <sheetName val="МТР_Укрспецтрансгаз2"/>
      <sheetName val="МТР_Чорноморнафтогаз2"/>
      <sheetName val="МТР_Укртранснафта2"/>
      <sheetName val="МТР_Газ-тепло2"/>
      <sheetName val="7__Інші_витрати"/>
      <sheetName val="Ener_"/>
      <sheetName val="Internal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  <sheetName val="МТР_Газ_України1"/>
      <sheetName val="база__"/>
      <sheetName val="7__інші_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  <sheetName val="7__інші_витрати"/>
      <sheetName val="база__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Лист1"/>
      <sheetName val="МТР все 2"/>
      <sheetName val="МТР_Газ_України"/>
      <sheetName val="попер_роз"/>
      <sheetName val="assumptions and inputs"/>
      <sheetName val="Cash Flows"/>
      <sheetName val="Terminal Value"/>
      <sheetName val="7  інші витрати"/>
      <sheetName val="МТР_Газ_України1"/>
      <sheetName val="МТР_все_2"/>
      <sheetName val="база__"/>
      <sheetName val="assumptions_and_inputs"/>
      <sheetName val="Cash_Flows"/>
      <sheetName val="Terminal_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Бюдж. баланс "/>
      <sheetName val="параметри"/>
      <sheetName val="Додаток 3"/>
      <sheetName val="Ener_"/>
      <sheetName val="попер_роз"/>
      <sheetName val="МТР_Газ_України1"/>
      <sheetName val="Ener_1"/>
      <sheetName val="Додаток_3"/>
      <sheetName val="7__інші_витрати"/>
      <sheetName val="МТР_все_2"/>
      <sheetName val="МТР_Апарат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юдж__баланс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  <sheetName val="БАЗА__1"/>
      <sheetName val="БАЗА___(2)1"/>
      <sheetName val="БАЗА___(3)1"/>
      <sheetName val="БАЗА___(5)1"/>
      <sheetName val="БАЗА___(4)1"/>
      <sheetName val="МТР_Газ_України1"/>
      <sheetName val="Ene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  <sheetName val="7  інші витрати"/>
      <sheetName val="д17-1"/>
      <sheetName val="Лист1"/>
      <sheetName val="БАЗА__"/>
      <sheetName val="півріч"/>
      <sheetName val="КурсВалют"/>
      <sheetName val="НЕ УДАЛЯТЬ!"/>
      <sheetName val="БАЗА__1"/>
      <sheetName val="МТР_Газ_України"/>
      <sheetName val="7__інші_витрати"/>
      <sheetName val="НЕ_УДАЛЯТЬ!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  <sheetName val="МТР Газ України"/>
      <sheetName val="Assumptions and Inputs"/>
      <sheetName val="Лист1"/>
      <sheetName val="consolidation hq formatted"/>
      <sheetName val="Правила_ДДС"/>
      <sheetName val="МТР_Газ_України"/>
      <sheetName val="7__інші_витрати"/>
      <sheetName val="Assumptions_and_Inputs"/>
      <sheetName val="Ener 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  <sheetName val="Лист1"/>
      <sheetName val="МТР все - 5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  <sheetName val="скрыть"/>
      <sheetName val="попер_роз"/>
      <sheetName val="Лист1"/>
      <sheetName val="consolidation hq formatted"/>
      <sheetName val="БАЗА  "/>
      <sheetName val="NIR-$"/>
      <sheetName val="МТР_Газ_України"/>
      <sheetName val="7__Інші_витрати"/>
      <sheetName val="consolidation_hq_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  <sheetName val="Лист1"/>
      <sheetName val="Розш. ел. витрат за 9 місяців"/>
      <sheetName val="Рокада"/>
      <sheetName val="Ener "/>
      <sheetName val="7  інші витрати"/>
      <sheetName val="БАЗА  "/>
      <sheetName val="Технич_лист"/>
      <sheetName val="МТР_Газ_України"/>
      <sheetName val="до_викупа"/>
      <sheetName val="БАЗА__"/>
      <sheetName val="Ener_"/>
      <sheetName val="7__інші_витрати"/>
      <sheetName val="Розш__ел__витрат_за_9_місяців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  <sheetName val="Ener "/>
      <sheetName val="додаток 1"/>
      <sheetName val="база  "/>
      <sheetName val="МТР_Газ_України"/>
      <sheetName val="реестр_заявок1"/>
      <sheetName val="7__Інші_витрат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  <sheetName val="реестр_заявок2"/>
      <sheetName val="Note2_to_do_"/>
      <sheetName val="МТР_Газ_України"/>
      <sheetName val="7__Інші_витрати"/>
      <sheetName val="база__"/>
      <sheetName val="додаток__3"/>
      <sheetName val="mt_bk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  <sheetName val="БАЗА__1"/>
      <sheetName val="БАЗА___(2)1"/>
      <sheetName val="БАЗА___(3)1"/>
      <sheetName val="БАЗА___(4)1"/>
      <sheetName val="БАЗА___(5)1"/>
      <sheetName val="БАЗА___(6)1"/>
      <sheetName val="БАЗА___(7)1"/>
      <sheetName val="БАЗА___(8)1"/>
      <sheetName val="БАЗА___(9)1"/>
      <sheetName val="БАЗА___(10)1"/>
      <sheetName val="БАЗА___(12)1"/>
      <sheetName val="БАЗА___(11)1"/>
      <sheetName val="БАЗА___(13)1"/>
      <sheetName val="БАЗА___(14)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Лист1"/>
      <sheetName val="МТР все - 5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  <sheetName val="МТР_Газ_України1"/>
      <sheetName val="реестр_заявок1"/>
      <sheetName val="7__Інші_витрати"/>
      <sheetName val="БАЗА__"/>
      <sheetName val="до_викупа"/>
      <sheetName val="Note2_to_do_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  <sheetName val="1993"/>
      <sheetName val="gdp"/>
      <sheetName val="assumptions"/>
      <sheetName val="МТР_Газ_України"/>
      <sheetName val="7__інші_витрати"/>
      <sheetName val="Ener_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  <sheetName val="1993"/>
      <sheetName val="gdp"/>
      <sheetName val="Assumptions"/>
      <sheetName val="consolidation hq formatted"/>
      <sheetName val="1_Структура_по_елементах"/>
      <sheetName val="7__інші_витрати"/>
      <sheetName val="МТР_Газ_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  <sheetName val="1993"/>
      <sheetName val="comp"/>
      <sheetName val="МТР_Газ_України"/>
      <sheetName val="7__інші_витрат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opLeftCell="A10" zoomScale="60" zoomScaleNormal="60" zoomScaleSheetLayoutView="65" workbookViewId="0">
      <selection activeCell="L132" sqref="L132:M136"/>
    </sheetView>
  </sheetViews>
  <sheetFormatPr defaultRowHeight="18.75"/>
  <cols>
    <col min="1" max="1" width="83.28515625" style="3" customWidth="1"/>
    <col min="2" max="2" width="10.85546875" style="14" customWidth="1"/>
    <col min="3" max="5" width="23" style="14" customWidth="1"/>
    <col min="6" max="6" width="23" style="3" customWidth="1"/>
    <col min="7" max="8" width="24.85546875" style="3" customWidth="1"/>
    <col min="9" max="9" width="24.5703125" style="3" customWidth="1"/>
    <col min="10" max="10" width="26.140625" style="3" customWidth="1"/>
    <col min="11" max="11" width="11.140625" style="3" customWidth="1"/>
    <col min="12" max="12" width="57.28515625" style="3" customWidth="1"/>
    <col min="13" max="14" width="9.140625" style="3"/>
    <col min="15" max="15" width="10.5703125" style="3" customWidth="1"/>
    <col min="16" max="16384" width="9.140625" style="3"/>
  </cols>
  <sheetData>
    <row r="1" spans="1:10" ht="18" customHeight="1">
      <c r="A1" s="46" t="s">
        <v>0</v>
      </c>
      <c r="B1" s="214"/>
      <c r="C1" s="214"/>
      <c r="D1" s="214"/>
      <c r="E1" s="214"/>
      <c r="G1" s="3" t="s">
        <v>453</v>
      </c>
    </row>
    <row r="2" spans="1:10" ht="18" customHeight="1">
      <c r="A2" s="46"/>
      <c r="B2" s="214"/>
      <c r="C2" s="214"/>
      <c r="D2" s="214"/>
      <c r="E2" s="214"/>
      <c r="G2" s="213" t="s">
        <v>454</v>
      </c>
      <c r="H2" s="213"/>
      <c r="I2" s="213"/>
    </row>
    <row r="3" spans="1:10" ht="18" customHeight="1">
      <c r="A3" s="250" t="s">
        <v>455</v>
      </c>
      <c r="B3" s="251"/>
      <c r="C3" s="48"/>
      <c r="D3" s="46"/>
      <c r="E3" s="46"/>
      <c r="F3" s="46"/>
      <c r="G3" s="213" t="s">
        <v>456</v>
      </c>
      <c r="H3" s="213"/>
      <c r="I3" s="213"/>
      <c r="J3" s="213"/>
    </row>
    <row r="4" spans="1:10" ht="18" customHeight="1">
      <c r="A4" s="249" t="s">
        <v>1</v>
      </c>
      <c r="B4" s="256"/>
      <c r="C4" s="48"/>
      <c r="D4" s="46"/>
      <c r="E4" s="46"/>
      <c r="F4" s="46"/>
      <c r="G4" s="249" t="s">
        <v>457</v>
      </c>
      <c r="H4" s="249"/>
      <c r="I4" s="249"/>
      <c r="J4" s="249"/>
    </row>
    <row r="5" spans="1:10" ht="18" customHeight="1">
      <c r="A5" s="255"/>
      <c r="B5" s="256"/>
      <c r="C5" s="48"/>
      <c r="D5" s="47"/>
      <c r="E5" s="47"/>
      <c r="F5" s="47"/>
      <c r="G5" s="100" t="s">
        <v>458</v>
      </c>
      <c r="H5" s="100"/>
      <c r="I5" s="100"/>
      <c r="J5" s="100"/>
    </row>
    <row r="6" spans="1:10" ht="18" customHeight="1">
      <c r="A6" s="249" t="s">
        <v>459</v>
      </c>
      <c r="B6" s="256"/>
      <c r="C6" s="46"/>
      <c r="D6" s="47"/>
      <c r="E6" s="47"/>
      <c r="F6" s="47"/>
      <c r="G6" s="46"/>
      <c r="H6" s="46"/>
      <c r="I6" s="211"/>
      <c r="J6" s="211"/>
    </row>
    <row r="7" spans="1:10" ht="18" customHeight="1">
      <c r="A7" s="260" t="s">
        <v>460</v>
      </c>
      <c r="B7" s="260"/>
      <c r="C7" s="46"/>
      <c r="D7" s="47"/>
      <c r="E7" s="47"/>
      <c r="F7" s="47"/>
      <c r="G7" s="46"/>
      <c r="H7" s="46"/>
      <c r="I7" s="211"/>
      <c r="J7" s="211"/>
    </row>
    <row r="8" spans="1:10" ht="18" customHeight="1">
      <c r="A8" s="213" t="s">
        <v>2</v>
      </c>
      <c r="B8" s="48"/>
      <c r="C8" s="48"/>
      <c r="D8" s="47"/>
      <c r="E8" s="47"/>
      <c r="F8" s="47"/>
      <c r="I8" s="213"/>
      <c r="J8" s="213"/>
    </row>
    <row r="9" spans="1:10" ht="18" customHeight="1">
      <c r="A9" s="48"/>
      <c r="B9" s="48"/>
      <c r="C9" s="113"/>
      <c r="D9" s="212"/>
      <c r="E9" s="212"/>
      <c r="F9" s="212"/>
    </row>
    <row r="10" spans="1:10" ht="18" customHeight="1">
      <c r="A10" s="114" t="s">
        <v>3</v>
      </c>
      <c r="B10" s="46"/>
      <c r="C10" s="46"/>
      <c r="D10" s="46"/>
      <c r="E10" s="115"/>
      <c r="F10" s="116"/>
      <c r="G10" s="253" t="s">
        <v>4</v>
      </c>
      <c r="H10" s="253"/>
      <c r="I10" s="253"/>
      <c r="J10" s="253"/>
    </row>
    <row r="11" spans="1:10" ht="18" customHeight="1">
      <c r="A11" s="261" t="s">
        <v>461</v>
      </c>
      <c r="B11" s="261"/>
      <c r="C11" s="46"/>
      <c r="D11" s="46"/>
      <c r="E11" s="115"/>
      <c r="F11" s="116"/>
      <c r="G11" s="212"/>
      <c r="H11" s="212"/>
      <c r="I11" s="212"/>
      <c r="J11" s="212"/>
    </row>
    <row r="12" spans="1:10" ht="18" customHeight="1">
      <c r="A12" s="249" t="s">
        <v>462</v>
      </c>
      <c r="B12" s="257"/>
      <c r="C12" s="211"/>
      <c r="D12" s="211"/>
      <c r="E12" s="46"/>
      <c r="F12" s="117"/>
      <c r="G12" s="254" t="s">
        <v>455</v>
      </c>
      <c r="H12" s="254"/>
      <c r="I12" s="254"/>
      <c r="J12" s="254"/>
    </row>
    <row r="13" spans="1:10" ht="18" customHeight="1">
      <c r="A13" s="258" t="s">
        <v>463</v>
      </c>
      <c r="B13" s="258"/>
      <c r="C13" s="258"/>
      <c r="D13" s="258"/>
      <c r="E13" s="48"/>
      <c r="F13" s="47"/>
      <c r="G13" s="252" t="s">
        <v>5</v>
      </c>
      <c r="H13" s="252"/>
      <c r="I13" s="252"/>
      <c r="J13" s="252"/>
    </row>
    <row r="14" spans="1:10" ht="18" customHeight="1">
      <c r="A14" s="213"/>
      <c r="B14" s="213"/>
      <c r="C14" s="213"/>
      <c r="D14" s="213"/>
      <c r="E14" s="48"/>
      <c r="F14" s="47"/>
      <c r="G14" s="254" t="s">
        <v>464</v>
      </c>
      <c r="H14" s="254"/>
      <c r="I14" s="254"/>
      <c r="J14" s="254"/>
    </row>
    <row r="15" spans="1:10" ht="18" customHeight="1">
      <c r="A15" s="263" t="s">
        <v>465</v>
      </c>
      <c r="B15" s="263"/>
      <c r="C15" s="213"/>
      <c r="D15" s="213"/>
      <c r="E15" s="48"/>
      <c r="F15" s="47"/>
      <c r="G15" s="262" t="s">
        <v>2</v>
      </c>
      <c r="H15" s="262"/>
      <c r="I15" s="262"/>
      <c r="J15" s="262"/>
    </row>
    <row r="16" spans="1:10" ht="18" customHeight="1">
      <c r="A16" s="221" t="s">
        <v>466</v>
      </c>
      <c r="B16" s="221"/>
      <c r="C16" s="213"/>
      <c r="D16" s="213"/>
      <c r="E16" s="48"/>
      <c r="F16" s="47"/>
      <c r="G16" s="213"/>
      <c r="H16" s="213"/>
      <c r="I16" s="213"/>
      <c r="J16" s="213"/>
    </row>
    <row r="17" spans="1:10" ht="18" customHeight="1">
      <c r="A17" s="222" t="s">
        <v>2</v>
      </c>
      <c r="B17" s="221"/>
      <c r="C17" s="213"/>
      <c r="D17" s="213"/>
      <c r="E17" s="48"/>
      <c r="F17" s="47"/>
      <c r="G17" s="213"/>
      <c r="H17" s="213"/>
      <c r="I17" s="213"/>
      <c r="J17" s="213"/>
    </row>
    <row r="18" spans="1:10" ht="18" customHeight="1">
      <c r="A18" s="222"/>
      <c r="B18" s="221"/>
      <c r="C18" s="213"/>
      <c r="D18" s="213"/>
      <c r="E18" s="48"/>
      <c r="F18" s="47"/>
      <c r="G18" s="213"/>
      <c r="H18" s="213"/>
      <c r="I18" s="213"/>
      <c r="J18" s="213"/>
    </row>
    <row r="19" spans="1:10" ht="18" customHeight="1">
      <c r="A19" s="263" t="s">
        <v>467</v>
      </c>
      <c r="B19" s="263"/>
      <c r="C19" s="213"/>
      <c r="D19" s="213"/>
      <c r="E19" s="48"/>
      <c r="F19" s="47"/>
      <c r="G19" s="213"/>
      <c r="H19" s="213"/>
      <c r="I19" s="213"/>
      <c r="J19" s="213"/>
    </row>
    <row r="20" spans="1:10" ht="18" customHeight="1">
      <c r="A20" s="223" t="s">
        <v>468</v>
      </c>
      <c r="B20" s="223"/>
      <c r="C20" s="213"/>
      <c r="D20" s="213"/>
      <c r="E20" s="48"/>
      <c r="F20" s="47"/>
      <c r="G20" s="213"/>
      <c r="H20" s="213"/>
      <c r="I20" s="213"/>
      <c r="J20" s="213"/>
    </row>
    <row r="21" spans="1:10" ht="18" customHeight="1">
      <c r="A21" s="264" t="s">
        <v>469</v>
      </c>
      <c r="B21" s="264"/>
      <c r="C21" s="213"/>
      <c r="D21" s="213"/>
      <c r="E21" s="48"/>
      <c r="F21" s="47"/>
      <c r="G21" s="213"/>
      <c r="H21" s="213"/>
      <c r="I21" s="213"/>
      <c r="J21" s="213"/>
    </row>
    <row r="22" spans="1:10" ht="18" customHeight="1">
      <c r="A22" s="224"/>
      <c r="B22" s="224"/>
      <c r="C22" s="213"/>
      <c r="D22" s="213"/>
      <c r="E22" s="48"/>
      <c r="F22" s="47"/>
      <c r="G22" s="213"/>
      <c r="H22" s="213"/>
      <c r="I22" s="213"/>
      <c r="J22" s="213"/>
    </row>
    <row r="23" spans="1:10" ht="18" customHeight="1">
      <c r="A23" s="148"/>
      <c r="B23" s="149"/>
      <c r="C23" s="148"/>
      <c r="D23" s="149"/>
      <c r="E23" s="48"/>
      <c r="F23" s="47"/>
      <c r="G23" s="118"/>
      <c r="H23" s="118"/>
      <c r="I23" s="118"/>
      <c r="J23" s="118"/>
    </row>
    <row r="24" spans="1:10" ht="45" customHeight="1">
      <c r="A24" s="249"/>
      <c r="B24" s="249"/>
      <c r="C24" s="249"/>
      <c r="D24" s="249"/>
      <c r="E24" s="47"/>
      <c r="F24" s="47"/>
      <c r="G24" s="246" t="s">
        <v>6</v>
      </c>
      <c r="H24" s="248"/>
      <c r="I24" s="268" t="s">
        <v>388</v>
      </c>
      <c r="J24" s="268"/>
    </row>
    <row r="25" spans="1:10" ht="28.5" customHeight="1">
      <c r="A25" s="176" t="s">
        <v>7</v>
      </c>
      <c r="B25" s="246" t="s">
        <v>428</v>
      </c>
      <c r="C25" s="247"/>
      <c r="D25" s="247"/>
      <c r="E25" s="247"/>
      <c r="F25" s="248"/>
      <c r="G25" s="174" t="s">
        <v>8</v>
      </c>
      <c r="H25" s="202" t="s">
        <v>435</v>
      </c>
      <c r="I25" s="193" t="s">
        <v>389</v>
      </c>
      <c r="J25" s="194"/>
    </row>
    <row r="26" spans="1:10" ht="28.5" customHeight="1">
      <c r="A26" s="133" t="s">
        <v>9</v>
      </c>
      <c r="B26" s="246" t="s">
        <v>429</v>
      </c>
      <c r="C26" s="247"/>
      <c r="D26" s="247"/>
      <c r="E26" s="247"/>
      <c r="F26" s="248"/>
      <c r="G26" s="133" t="s">
        <v>10</v>
      </c>
      <c r="H26" s="133">
        <v>150</v>
      </c>
      <c r="I26" s="193" t="s">
        <v>389</v>
      </c>
      <c r="J26" s="195"/>
    </row>
    <row r="27" spans="1:10" ht="28.5" customHeight="1">
      <c r="A27" s="133" t="s">
        <v>11</v>
      </c>
      <c r="B27" s="246" t="s">
        <v>430</v>
      </c>
      <c r="C27" s="247"/>
      <c r="D27" s="247"/>
      <c r="E27" s="247"/>
      <c r="F27" s="248"/>
      <c r="G27" s="133" t="s">
        <v>12</v>
      </c>
      <c r="H27" s="133"/>
      <c r="I27" s="193" t="s">
        <v>389</v>
      </c>
      <c r="J27" s="196"/>
    </row>
    <row r="28" spans="1:10" ht="28.5" customHeight="1">
      <c r="A28" s="133" t="s">
        <v>13</v>
      </c>
      <c r="B28" s="246" t="s">
        <v>431</v>
      </c>
      <c r="C28" s="247"/>
      <c r="D28" s="247"/>
      <c r="E28" s="247"/>
      <c r="F28" s="248"/>
      <c r="G28" s="133" t="s">
        <v>14</v>
      </c>
      <c r="H28" s="133">
        <v>86.23</v>
      </c>
      <c r="I28" s="183" t="s">
        <v>389</v>
      </c>
      <c r="J28" s="197"/>
    </row>
    <row r="29" spans="1:10" ht="28.5" customHeight="1">
      <c r="A29" s="133" t="s">
        <v>15</v>
      </c>
      <c r="B29" s="246" t="s">
        <v>432</v>
      </c>
      <c r="C29" s="247"/>
      <c r="D29" s="247"/>
      <c r="E29" s="247"/>
      <c r="F29" s="247"/>
      <c r="G29" s="247"/>
      <c r="H29" s="247"/>
      <c r="I29" s="248"/>
      <c r="J29" s="177"/>
    </row>
    <row r="30" spans="1:10" ht="28.5" customHeight="1">
      <c r="A30" s="133" t="s">
        <v>16</v>
      </c>
      <c r="B30" s="246"/>
      <c r="C30" s="247"/>
      <c r="D30" s="247"/>
      <c r="E30" s="247"/>
      <c r="F30" s="247"/>
      <c r="G30" s="247"/>
      <c r="H30" s="247"/>
      <c r="I30" s="248"/>
      <c r="J30" s="49"/>
    </row>
    <row r="31" spans="1:10" ht="28.5" customHeight="1">
      <c r="A31" s="133" t="s">
        <v>17</v>
      </c>
      <c r="B31" s="246"/>
      <c r="C31" s="247"/>
      <c r="D31" s="247"/>
      <c r="E31" s="247"/>
      <c r="F31" s="247"/>
      <c r="G31" s="247"/>
      <c r="H31" s="247"/>
      <c r="I31" s="248"/>
      <c r="J31" s="49"/>
    </row>
    <row r="32" spans="1:10" ht="28.5" customHeight="1">
      <c r="A32" s="133" t="s">
        <v>18</v>
      </c>
      <c r="B32" s="246">
        <v>58</v>
      </c>
      <c r="C32" s="247"/>
      <c r="D32" s="247"/>
      <c r="E32" s="247"/>
      <c r="F32" s="247"/>
      <c r="G32" s="247"/>
      <c r="H32" s="247"/>
      <c r="I32" s="248"/>
      <c r="J32" s="49"/>
    </row>
    <row r="33" spans="1:12" ht="28.5" customHeight="1">
      <c r="A33" s="133" t="s">
        <v>19</v>
      </c>
      <c r="B33" s="246" t="s">
        <v>433</v>
      </c>
      <c r="C33" s="247"/>
      <c r="D33" s="247"/>
      <c r="E33" s="247"/>
      <c r="F33" s="247"/>
      <c r="G33" s="247"/>
      <c r="H33" s="247"/>
      <c r="I33" s="248"/>
      <c r="J33" s="49"/>
    </row>
    <row r="34" spans="1:12" ht="28.5" customHeight="1">
      <c r="A34" s="133" t="s">
        <v>20</v>
      </c>
      <c r="B34" s="246" t="s">
        <v>436</v>
      </c>
      <c r="C34" s="247"/>
      <c r="D34" s="247"/>
      <c r="E34" s="247"/>
      <c r="F34" s="247"/>
      <c r="G34" s="248"/>
      <c r="H34" s="245" t="s">
        <v>21</v>
      </c>
      <c r="I34" s="245"/>
      <c r="J34" s="49"/>
    </row>
    <row r="35" spans="1:12" ht="28.5" customHeight="1">
      <c r="A35" s="133" t="s">
        <v>22</v>
      </c>
      <c r="B35" s="246" t="s">
        <v>434</v>
      </c>
      <c r="C35" s="247"/>
      <c r="D35" s="247"/>
      <c r="E35" s="247"/>
      <c r="F35" s="247"/>
      <c r="G35" s="248"/>
      <c r="H35" s="245" t="s">
        <v>23</v>
      </c>
      <c r="I35" s="245"/>
      <c r="J35" s="49"/>
    </row>
    <row r="36" spans="1:12" ht="18.75" customHeight="1">
      <c r="A36" s="102"/>
      <c r="B36" s="102"/>
      <c r="C36" s="102"/>
      <c r="D36" s="102"/>
      <c r="E36" s="102"/>
      <c r="F36" s="102"/>
      <c r="G36" s="102"/>
      <c r="H36" s="100"/>
      <c r="I36" s="46"/>
      <c r="J36" s="48"/>
    </row>
    <row r="37" spans="1:12" ht="18.95" customHeight="1">
      <c r="A37" s="148"/>
      <c r="B37" s="100"/>
      <c r="C37" s="100"/>
      <c r="D37" s="100"/>
      <c r="E37" s="100"/>
      <c r="F37" s="100"/>
      <c r="G37" s="100"/>
      <c r="H37" s="100"/>
      <c r="I37" s="46"/>
      <c r="J37" s="46"/>
    </row>
    <row r="38" spans="1:12" ht="24" customHeight="1">
      <c r="A38" s="230" t="s">
        <v>24</v>
      </c>
      <c r="B38" s="230"/>
      <c r="C38" s="230"/>
      <c r="D38" s="230"/>
      <c r="E38" s="230"/>
      <c r="F38" s="230"/>
      <c r="G38" s="230"/>
      <c r="H38" s="230"/>
      <c r="I38" s="230"/>
      <c r="J38" s="230"/>
    </row>
    <row r="39" spans="1:12" ht="18" customHeight="1">
      <c r="A39" s="230" t="s">
        <v>427</v>
      </c>
      <c r="B39" s="230"/>
      <c r="C39" s="230"/>
      <c r="D39" s="230"/>
      <c r="E39" s="230"/>
      <c r="F39" s="230"/>
      <c r="G39" s="230"/>
      <c r="H39" s="230"/>
      <c r="I39" s="230"/>
      <c r="J39" s="230"/>
    </row>
    <row r="40" spans="1:12" ht="18" customHeight="1">
      <c r="A40" s="230" t="s">
        <v>25</v>
      </c>
      <c r="B40" s="230"/>
      <c r="C40" s="230"/>
      <c r="D40" s="230"/>
      <c r="E40" s="230"/>
      <c r="F40" s="230"/>
      <c r="G40" s="230"/>
      <c r="H40" s="230"/>
      <c r="I40" s="230"/>
      <c r="J40" s="230"/>
    </row>
    <row r="41" spans="1:12" ht="13.5" customHeight="1">
      <c r="B41" s="15"/>
      <c r="C41" s="4"/>
      <c r="D41" s="15"/>
      <c r="E41" s="15"/>
      <c r="F41" s="15"/>
      <c r="G41" s="15"/>
      <c r="H41" s="15"/>
      <c r="I41" s="15"/>
      <c r="J41" s="15"/>
    </row>
    <row r="42" spans="1:12" ht="31.5" customHeight="1">
      <c r="A42" s="243" t="s">
        <v>26</v>
      </c>
      <c r="B42" s="231" t="s">
        <v>27</v>
      </c>
      <c r="C42" s="240" t="s">
        <v>28</v>
      </c>
      <c r="D42" s="240" t="s">
        <v>29</v>
      </c>
      <c r="E42" s="269" t="s">
        <v>30</v>
      </c>
      <c r="F42" s="231" t="s">
        <v>31</v>
      </c>
      <c r="G42" s="232" t="s">
        <v>32</v>
      </c>
      <c r="H42" s="233"/>
      <c r="I42" s="233"/>
      <c r="J42" s="234"/>
    </row>
    <row r="43" spans="1:12" ht="54.75" customHeight="1">
      <c r="A43" s="243"/>
      <c r="B43" s="231"/>
      <c r="C43" s="241"/>
      <c r="D43" s="241"/>
      <c r="E43" s="270"/>
      <c r="F43" s="231"/>
      <c r="G43" s="143" t="s">
        <v>33</v>
      </c>
      <c r="H43" s="143" t="s">
        <v>34</v>
      </c>
      <c r="I43" s="143" t="s">
        <v>35</v>
      </c>
      <c r="J43" s="143" t="s">
        <v>36</v>
      </c>
    </row>
    <row r="44" spans="1:12" ht="20.100000000000001" customHeight="1">
      <c r="A44" s="146">
        <v>1</v>
      </c>
      <c r="B44" s="143">
        <v>2</v>
      </c>
      <c r="C44" s="143">
        <v>3</v>
      </c>
      <c r="D44" s="143">
        <v>4</v>
      </c>
      <c r="E44" s="143">
        <v>5</v>
      </c>
      <c r="F44" s="143">
        <v>6</v>
      </c>
      <c r="G44" s="143">
        <v>7</v>
      </c>
      <c r="H44" s="143">
        <v>8</v>
      </c>
      <c r="I44" s="143">
        <v>9</v>
      </c>
      <c r="J44" s="143">
        <v>10</v>
      </c>
    </row>
    <row r="45" spans="1:12" ht="24.95" customHeight="1">
      <c r="A45" s="242" t="s">
        <v>37</v>
      </c>
      <c r="B45" s="242"/>
      <c r="C45" s="242"/>
      <c r="D45" s="242"/>
      <c r="E45" s="242"/>
      <c r="F45" s="242"/>
      <c r="G45" s="242"/>
      <c r="H45" s="242"/>
      <c r="I45" s="242"/>
      <c r="J45" s="242"/>
      <c r="L45" s="111"/>
    </row>
    <row r="46" spans="1:12" ht="18.75" customHeight="1">
      <c r="A46" s="27" t="s">
        <v>38</v>
      </c>
      <c r="B46" s="51">
        <v>1000</v>
      </c>
      <c r="C46" s="42">
        <f>'I. Інф. до фін.плану'!C23</f>
        <v>22105.5</v>
      </c>
      <c r="D46" s="42">
        <f>'I. Інф. до фін.плану'!D23</f>
        <v>24930</v>
      </c>
      <c r="E46" s="42">
        <f>'I. Інф. до фін.плану'!E23</f>
        <v>24600</v>
      </c>
      <c r="F46" s="42">
        <f>'I. Інф. до фін.плану'!F23</f>
        <v>27600</v>
      </c>
      <c r="G46" s="53"/>
      <c r="H46" s="53"/>
      <c r="I46" s="53"/>
      <c r="J46" s="53"/>
      <c r="L46" s="111"/>
    </row>
    <row r="47" spans="1:12" ht="18.75" customHeight="1">
      <c r="A47" s="27" t="s">
        <v>39</v>
      </c>
      <c r="B47" s="146">
        <v>1010</v>
      </c>
      <c r="C47" s="42">
        <f>'I. Інф. до фін.плану'!C24</f>
        <v>-17715.899999999994</v>
      </c>
      <c r="D47" s="42">
        <f>'I. Інф. до фін.плану'!D24</f>
        <v>-22633</v>
      </c>
      <c r="E47" s="42">
        <f>'I. Інф. до фін.плану'!E24</f>
        <v>-22185</v>
      </c>
      <c r="F47" s="42">
        <f>'I. Інф. до фін.плану'!F24</f>
        <v>-23485</v>
      </c>
      <c r="G47" s="30"/>
      <c r="H47" s="30"/>
      <c r="I47" s="30"/>
      <c r="J47" s="30"/>
      <c r="L47" s="112"/>
    </row>
    <row r="48" spans="1:12" ht="18.75" customHeight="1">
      <c r="A48" s="28" t="s">
        <v>40</v>
      </c>
      <c r="B48" s="144">
        <v>1020</v>
      </c>
      <c r="C48" s="42">
        <f t="shared" ref="C48:J48" si="0">SUM(C46,C47)</f>
        <v>4389.6000000000058</v>
      </c>
      <c r="D48" s="42">
        <f t="shared" si="0"/>
        <v>2297</v>
      </c>
      <c r="E48" s="42">
        <f t="shared" si="0"/>
        <v>2415</v>
      </c>
      <c r="F48" s="42">
        <f t="shared" si="0"/>
        <v>4115</v>
      </c>
      <c r="G48" s="42">
        <f t="shared" si="0"/>
        <v>0</v>
      </c>
      <c r="H48" s="42">
        <f t="shared" si="0"/>
        <v>0</v>
      </c>
      <c r="I48" s="42">
        <f t="shared" si="0"/>
        <v>0</v>
      </c>
      <c r="J48" s="42">
        <f t="shared" si="0"/>
        <v>0</v>
      </c>
      <c r="L48" s="111"/>
    </row>
    <row r="49" spans="1:11" ht="18.75" customHeight="1">
      <c r="A49" s="188" t="s">
        <v>41</v>
      </c>
      <c r="B49" s="189">
        <v>1300</v>
      </c>
      <c r="C49" s="42">
        <f>'I. Інф. до фін.плану'!C99</f>
        <v>2081.8000000000047</v>
      </c>
      <c r="D49" s="42">
        <f>'I. Інф. до фін.плану'!D99</f>
        <v>414</v>
      </c>
      <c r="E49" s="42">
        <f>'I. Інф. до фін.плану'!E99</f>
        <v>229</v>
      </c>
      <c r="F49" s="42">
        <f>'I. Інф. до фін.плану'!F99</f>
        <v>429</v>
      </c>
      <c r="G49" s="42" t="s">
        <v>42</v>
      </c>
      <c r="H49" s="42" t="s">
        <v>42</v>
      </c>
      <c r="I49" s="42" t="s">
        <v>42</v>
      </c>
      <c r="J49" s="42" t="s">
        <v>42</v>
      </c>
    </row>
    <row r="50" spans="1:11" ht="18.75" customHeight="1">
      <c r="A50" s="16" t="s">
        <v>43</v>
      </c>
      <c r="B50" s="52">
        <v>1200</v>
      </c>
      <c r="C50" s="42">
        <f>'I. Інф. до фін.плану'!C93</f>
        <v>1886.2000000000048</v>
      </c>
      <c r="D50" s="42">
        <f>'I. Інф. до фін.плану'!D93</f>
        <v>204</v>
      </c>
      <c r="E50" s="42">
        <f>'I. Інф. до фін.плану'!E93</f>
        <v>19</v>
      </c>
      <c r="F50" s="42">
        <f>'I. Інф. до фін.плану'!F93</f>
        <v>189</v>
      </c>
      <c r="G50" s="40"/>
      <c r="H50" s="40"/>
      <c r="I50" s="40"/>
      <c r="J50" s="40"/>
    </row>
    <row r="51" spans="1:11" ht="24" customHeight="1">
      <c r="A51" s="244" t="s">
        <v>44</v>
      </c>
      <c r="B51" s="244"/>
      <c r="C51" s="244"/>
      <c r="D51" s="244"/>
      <c r="E51" s="244"/>
      <c r="F51" s="244"/>
      <c r="G51" s="244"/>
      <c r="H51" s="244"/>
      <c r="I51" s="244"/>
      <c r="J51" s="244"/>
    </row>
    <row r="52" spans="1:11" ht="18.75" customHeight="1">
      <c r="A52" s="56" t="s">
        <v>45</v>
      </c>
      <c r="B52" s="146">
        <v>2111</v>
      </c>
      <c r="C52" s="42">
        <f>'ІІ. Розп. ч.п. та розр. з бюд.'!F25</f>
        <v>0</v>
      </c>
      <c r="D52" s="42">
        <f>'ІІ. Розп. ч.п. та розр. з бюд.'!G25</f>
        <v>0</v>
      </c>
      <c r="E52" s="42">
        <f>'ІІ. Розп. ч.п. та розр. з бюд.'!H25</f>
        <v>0</v>
      </c>
      <c r="F52" s="42">
        <f>'ІІ. Розп. ч.п. та розр. з бюд.'!I25</f>
        <v>0</v>
      </c>
      <c r="G52" s="30" t="s">
        <v>42</v>
      </c>
      <c r="H52" s="30" t="s">
        <v>42</v>
      </c>
      <c r="I52" s="30" t="s">
        <v>42</v>
      </c>
      <c r="J52" s="30" t="s">
        <v>42</v>
      </c>
    </row>
    <row r="53" spans="1:11" ht="37.5" customHeight="1">
      <c r="A53" s="56" t="s">
        <v>46</v>
      </c>
      <c r="B53" s="146">
        <v>2112</v>
      </c>
      <c r="C53" s="42">
        <f>'ІІ. Розп. ч.п. та розр. з бюд.'!F26</f>
        <v>0</v>
      </c>
      <c r="D53" s="42">
        <f>'ІІ. Розп. ч.п. та розр. з бюд.'!G26</f>
        <v>0</v>
      </c>
      <c r="E53" s="42">
        <f>'ІІ. Розп. ч.п. та розр. з бюд.'!H26</f>
        <v>0</v>
      </c>
      <c r="F53" s="42">
        <f>'ІІ. Розп. ч.п. та розр. з бюд.'!I26</f>
        <v>0</v>
      </c>
      <c r="G53" s="30" t="s">
        <v>42</v>
      </c>
      <c r="H53" s="30" t="s">
        <v>42</v>
      </c>
      <c r="I53" s="30" t="s">
        <v>42</v>
      </c>
      <c r="J53" s="30" t="s">
        <v>42</v>
      </c>
    </row>
    <row r="54" spans="1:11" ht="37.5" customHeight="1">
      <c r="A54" s="57" t="s">
        <v>47</v>
      </c>
      <c r="B54" s="19">
        <v>2113</v>
      </c>
      <c r="C54" s="42" t="str">
        <f>'ІІ. Розп. ч.п. та розр. з бюд.'!F27</f>
        <v>(    )</v>
      </c>
      <c r="D54" s="42" t="str">
        <f>'ІІ. Розп. ч.п. та розр. з бюд.'!G27</f>
        <v>(    )</v>
      </c>
      <c r="E54" s="42" t="str">
        <f>'ІІ. Розп. ч.п. та розр. з бюд.'!H27</f>
        <v>(    )</v>
      </c>
      <c r="F54" s="42">
        <f>'ІІ. Розп. ч.п. та розр. з бюд.'!I27</f>
        <v>0</v>
      </c>
      <c r="G54" s="30" t="s">
        <v>42</v>
      </c>
      <c r="H54" s="30" t="s">
        <v>42</v>
      </c>
      <c r="I54" s="30" t="s">
        <v>42</v>
      </c>
      <c r="J54" s="30" t="s">
        <v>42</v>
      </c>
    </row>
    <row r="55" spans="1:11" ht="37.5" customHeight="1">
      <c r="A55" s="186" t="s">
        <v>48</v>
      </c>
      <c r="B55" s="187">
        <v>2131</v>
      </c>
      <c r="C55" s="42">
        <f>'ІІ. Розп. ч.п. та розр. з бюд.'!F39</f>
        <v>0</v>
      </c>
      <c r="D55" s="42">
        <f>'ІІ. Розп. ч.п. та розр. з бюд.'!G39</f>
        <v>0</v>
      </c>
      <c r="E55" s="42">
        <f>'ІІ. Розп. ч.п. та розр. з бюд.'!H39</f>
        <v>0</v>
      </c>
      <c r="F55" s="42">
        <f>'ІІ. Розп. ч.п. та розр. з бюд.'!I39</f>
        <v>0</v>
      </c>
      <c r="G55" s="30" t="s">
        <v>42</v>
      </c>
      <c r="H55" s="30" t="s">
        <v>42</v>
      </c>
      <c r="I55" s="30" t="s">
        <v>42</v>
      </c>
      <c r="J55" s="30" t="s">
        <v>42</v>
      </c>
    </row>
    <row r="56" spans="1:11" ht="56.25" customHeight="1">
      <c r="A56" s="186" t="s">
        <v>49</v>
      </c>
      <c r="B56" s="187">
        <v>2132</v>
      </c>
      <c r="C56" s="42">
        <f>'ІІ. Розп. ч.п. та розр. з бюд.'!F40</f>
        <v>0</v>
      </c>
      <c r="D56" s="42">
        <f>'ІІ. Розп. ч.п. та розр. з бюд.'!G40</f>
        <v>0</v>
      </c>
      <c r="E56" s="42">
        <f>'ІІ. Розп. ч.п. та розр. з бюд.'!H40</f>
        <v>0</v>
      </c>
      <c r="F56" s="42">
        <f>'ІІ. Розп. ч.п. та розр. з бюд.'!I40</f>
        <v>0</v>
      </c>
      <c r="G56" s="30" t="s">
        <v>42</v>
      </c>
      <c r="H56" s="30" t="s">
        <v>42</v>
      </c>
      <c r="I56" s="30" t="s">
        <v>42</v>
      </c>
      <c r="J56" s="30" t="s">
        <v>42</v>
      </c>
    </row>
    <row r="57" spans="1:11" ht="25.15" customHeight="1">
      <c r="A57" s="55" t="s">
        <v>50</v>
      </c>
      <c r="B57" s="39">
        <v>2200</v>
      </c>
      <c r="C57" s="42">
        <f>'ІІ. Розп. ч.п. та розр. з бюд.'!F47</f>
        <v>6007.7</v>
      </c>
      <c r="D57" s="42">
        <f>'ІІ. Розп. ч.п. та розр. з бюд.'!G47</f>
        <v>8262</v>
      </c>
      <c r="E57" s="42">
        <f>'ІІ. Розп. ч.п. та розр. з бюд.'!H47</f>
        <v>8329</v>
      </c>
      <c r="F57" s="42">
        <f>'ІІ. Розп. ч.п. та розр. з бюд.'!I47</f>
        <v>8866</v>
      </c>
      <c r="G57" s="53"/>
      <c r="H57" s="53"/>
      <c r="I57" s="53"/>
      <c r="J57" s="53"/>
      <c r="K57" s="54"/>
    </row>
    <row r="58" spans="1:11" ht="24.95" customHeight="1">
      <c r="A58" s="265" t="s">
        <v>51</v>
      </c>
      <c r="B58" s="266"/>
      <c r="C58" s="266"/>
      <c r="D58" s="266"/>
      <c r="E58" s="266"/>
      <c r="F58" s="266"/>
      <c r="G58" s="266"/>
      <c r="H58" s="266"/>
      <c r="I58" s="266"/>
      <c r="J58" s="267"/>
    </row>
    <row r="59" spans="1:11" s="5" customFormat="1" ht="20.100000000000001" customHeight="1">
      <c r="A59" s="25" t="s">
        <v>52</v>
      </c>
      <c r="B59" s="9">
        <v>4000</v>
      </c>
      <c r="C59" s="42">
        <f>'ІV кап. інвеат. V кред. '!F7</f>
        <v>1604.6999999999998</v>
      </c>
      <c r="D59" s="42">
        <f>'ІV кап. інвеат. V кред. '!G7</f>
        <v>1300</v>
      </c>
      <c r="E59" s="42">
        <f>'ІV кап. інвеат. V кред. '!H7</f>
        <v>1900</v>
      </c>
      <c r="F59" s="42">
        <f>'ІV кап. інвеат. V кред. '!I7</f>
        <v>900</v>
      </c>
      <c r="G59" s="41"/>
      <c r="H59" s="41"/>
      <c r="I59" s="41"/>
      <c r="J59" s="41"/>
      <c r="K59" s="66"/>
    </row>
    <row r="60" spans="1:11" ht="24.95" customHeight="1">
      <c r="A60" s="235" t="s">
        <v>53</v>
      </c>
      <c r="B60" s="236"/>
      <c r="C60" s="236"/>
      <c r="D60" s="236"/>
      <c r="E60" s="236"/>
      <c r="F60" s="236"/>
      <c r="G60" s="236"/>
      <c r="H60" s="236"/>
      <c r="I60" s="236"/>
      <c r="J60" s="237"/>
    </row>
    <row r="61" spans="1:11">
      <c r="A61" s="200" t="s">
        <v>409</v>
      </c>
      <c r="B61" s="178"/>
      <c r="C61" s="178"/>
      <c r="D61" s="178"/>
      <c r="E61" s="178"/>
      <c r="F61" s="178"/>
      <c r="G61" s="178"/>
      <c r="H61" s="178"/>
      <c r="I61" s="178"/>
      <c r="J61" s="178"/>
    </row>
    <row r="62" spans="1:11" ht="56.25">
      <c r="A62" s="179" t="s">
        <v>390</v>
      </c>
      <c r="B62" s="180">
        <v>5010</v>
      </c>
      <c r="C62" s="43">
        <f t="shared" ref="C62:J62" si="1">(C50/C46)*100</f>
        <v>8.5327181018298841</v>
      </c>
      <c r="D62" s="43">
        <f t="shared" si="1"/>
        <v>0.81829121540312877</v>
      </c>
      <c r="E62" s="43">
        <f t="shared" si="1"/>
        <v>7.7235772357723581E-2</v>
      </c>
      <c r="F62" s="43">
        <f>(F50/F46)*100</f>
        <v>0.68478260869565211</v>
      </c>
      <c r="G62" s="43" t="e">
        <f t="shared" si="1"/>
        <v>#DIV/0!</v>
      </c>
      <c r="H62" s="43" t="e">
        <f t="shared" si="1"/>
        <v>#DIV/0!</v>
      </c>
      <c r="I62" s="43" t="e">
        <f t="shared" si="1"/>
        <v>#DIV/0!</v>
      </c>
      <c r="J62" s="43" t="e">
        <f t="shared" si="1"/>
        <v>#DIV/0!</v>
      </c>
    </row>
    <row r="63" spans="1:11" ht="93.75">
      <c r="A63" s="179" t="s">
        <v>391</v>
      </c>
      <c r="B63" s="180">
        <v>5011</v>
      </c>
      <c r="C63" s="43">
        <f>'I. Інф. до фін.плану'!C77/('I. Інф. до фін.плану'!C24+'I. Інф. до фін.плану'!C35+'I. Інф. до фін.плану'!C58+'I. Інф. до фін.плану'!C70)</f>
        <v>-6.9839925090293187E-2</v>
      </c>
      <c r="D63" s="43">
        <f>'I. Інф. до фін.плану'!D77/('I. Інф. до фін.плану'!D24+'I. Інф. до фін.плану'!D35+'I. Інф. до фін.плану'!D58+'I. Інф. до фін.плану'!D70)</f>
        <v>3.5105682732392307E-3</v>
      </c>
      <c r="E63" s="43">
        <f>'I. Інф. до фін.плану'!E77/('I. Інф. до фін.плану'!E24+'I. Інф. до фін.плану'!E35+'I. Інф. до фін.плану'!E58+'I. Інф. до фін.плану'!E70)</f>
        <v>1.0338103822523086E-2</v>
      </c>
      <c r="F63" s="43">
        <f>'I. Інф. до фін.плану'!F77/('I. Інф. до фін.плану'!F24+'I. Інф. до фін.плану'!F35+'I. Інф. до фін.плану'!F58+'I. Інф. до фін.плану'!F70)</f>
        <v>6.4901967447076013E-3</v>
      </c>
      <c r="G63" s="58" t="s">
        <v>42</v>
      </c>
      <c r="H63" s="58" t="s">
        <v>42</v>
      </c>
      <c r="I63" s="58" t="s">
        <v>42</v>
      </c>
      <c r="J63" s="58" t="s">
        <v>42</v>
      </c>
    </row>
    <row r="64" spans="1:11" ht="243.75">
      <c r="A64" s="179" t="s">
        <v>392</v>
      </c>
      <c r="B64" s="180">
        <v>5012</v>
      </c>
      <c r="C64" s="43"/>
      <c r="D64" s="43"/>
      <c r="E64" s="43"/>
      <c r="F64" s="43"/>
      <c r="G64" s="58" t="s">
        <v>42</v>
      </c>
      <c r="H64" s="58" t="s">
        <v>42</v>
      </c>
      <c r="I64" s="58" t="s">
        <v>42</v>
      </c>
      <c r="J64" s="58" t="s">
        <v>42</v>
      </c>
    </row>
    <row r="65" spans="1:10" ht="56.25">
      <c r="A65" s="179" t="s">
        <v>393</v>
      </c>
      <c r="B65" s="180">
        <v>5013</v>
      </c>
      <c r="C65" s="43">
        <f>C49/C46</f>
        <v>9.4175657641763583E-2</v>
      </c>
      <c r="D65" s="43">
        <f>D49/D46</f>
        <v>1.6606498194945848E-2</v>
      </c>
      <c r="E65" s="43">
        <f>E49/E46</f>
        <v>9.3089430894308951E-3</v>
      </c>
      <c r="F65" s="43">
        <f t="shared" ref="F65" si="2">F49/F46</f>
        <v>1.5543478260869565E-2</v>
      </c>
      <c r="G65" s="58" t="s">
        <v>42</v>
      </c>
      <c r="H65" s="58" t="s">
        <v>42</v>
      </c>
      <c r="I65" s="58" t="s">
        <v>42</v>
      </c>
      <c r="J65" s="58" t="s">
        <v>42</v>
      </c>
    </row>
    <row r="66" spans="1:10" ht="56.25">
      <c r="A66" s="179" t="s">
        <v>394</v>
      </c>
      <c r="B66" s="180">
        <v>5014</v>
      </c>
      <c r="C66" s="43">
        <f>C50/C103</f>
        <v>0.43937664515828578</v>
      </c>
      <c r="D66" s="43">
        <f t="shared" ref="D66:F66" si="3">D50/D103</f>
        <v>6.8479355488418936E-2</v>
      </c>
      <c r="E66" s="43">
        <f t="shared" si="3"/>
        <v>2.794446405459465E-3</v>
      </c>
      <c r="F66" s="43">
        <f t="shared" si="3"/>
        <v>2.779738792799152E-2</v>
      </c>
      <c r="G66" s="58" t="s">
        <v>42</v>
      </c>
      <c r="H66" s="58" t="s">
        <v>42</v>
      </c>
      <c r="I66" s="58" t="s">
        <v>42</v>
      </c>
      <c r="J66" s="58" t="s">
        <v>42</v>
      </c>
    </row>
    <row r="67" spans="1:10" ht="56.25">
      <c r="A67" s="179" t="s">
        <v>395</v>
      </c>
      <c r="B67" s="180">
        <v>5015</v>
      </c>
      <c r="C67" s="43">
        <f>C50/C93</f>
        <v>0.28161065408560965</v>
      </c>
      <c r="D67" s="43">
        <f t="shared" ref="D67:F67" si="4">D50/D93</f>
        <v>4.7047970479704798E-2</v>
      </c>
      <c r="E67" s="43">
        <f t="shared" si="4"/>
        <v>1.8554868699889645E-3</v>
      </c>
      <c r="F67" s="43">
        <f t="shared" si="4"/>
        <v>1.8457211496206015E-2</v>
      </c>
      <c r="G67" s="58" t="s">
        <v>42</v>
      </c>
      <c r="H67" s="58" t="s">
        <v>42</v>
      </c>
      <c r="I67" s="58" t="s">
        <v>42</v>
      </c>
      <c r="J67" s="58" t="s">
        <v>42</v>
      </c>
    </row>
    <row r="68" spans="1:10" ht="133.5" customHeight="1">
      <c r="A68" s="181" t="s">
        <v>396</v>
      </c>
      <c r="B68" s="180">
        <v>5016</v>
      </c>
      <c r="C68" s="43"/>
      <c r="D68" s="43"/>
      <c r="E68" s="43"/>
      <c r="F68" s="43"/>
      <c r="G68" s="58" t="s">
        <v>42</v>
      </c>
      <c r="H68" s="58" t="s">
        <v>42</v>
      </c>
      <c r="I68" s="58" t="s">
        <v>42</v>
      </c>
      <c r="J68" s="58" t="s">
        <v>42</v>
      </c>
    </row>
    <row r="69" spans="1:10">
      <c r="A69" s="25" t="s">
        <v>397</v>
      </c>
      <c r="B69" s="175"/>
      <c r="C69" s="30"/>
      <c r="D69" s="30"/>
      <c r="E69" s="30"/>
      <c r="F69" s="30"/>
      <c r="G69" s="10" t="s">
        <v>42</v>
      </c>
      <c r="H69" s="58" t="s">
        <v>42</v>
      </c>
      <c r="I69" s="58" t="s">
        <v>42</v>
      </c>
      <c r="J69" s="58" t="s">
        <v>42</v>
      </c>
    </row>
    <row r="70" spans="1:10" ht="56.25">
      <c r="A70" s="181" t="s">
        <v>54</v>
      </c>
      <c r="B70" s="182">
        <v>5020</v>
      </c>
      <c r="C70" s="91">
        <f>C103/(C94+C96)</f>
        <v>1.7849896049896048</v>
      </c>
      <c r="D70" s="91">
        <f t="shared" ref="D70:F70" si="5">D103/(D94+D96)</f>
        <v>2.195283714075166</v>
      </c>
      <c r="E70" s="91">
        <f t="shared" si="5"/>
        <v>1.976109512599181</v>
      </c>
      <c r="F70" s="91">
        <f t="shared" si="5"/>
        <v>1.976109512599181</v>
      </c>
      <c r="G70" s="58" t="s">
        <v>42</v>
      </c>
      <c r="H70" s="58" t="s">
        <v>42</v>
      </c>
      <c r="I70" s="58" t="s">
        <v>42</v>
      </c>
      <c r="J70" s="58" t="s">
        <v>42</v>
      </c>
    </row>
    <row r="71" spans="1:10" ht="37.5">
      <c r="A71" s="181" t="s">
        <v>398</v>
      </c>
      <c r="B71" s="182">
        <v>5021</v>
      </c>
      <c r="C71" s="91" t="e">
        <f>C49/'I. Інф. до фін.плану'!C81</f>
        <v>#VALUE!</v>
      </c>
      <c r="D71" s="91" t="e">
        <f>D49/'I. Інф. до фін.плану'!D81</f>
        <v>#VALUE!</v>
      </c>
      <c r="E71" s="91" t="e">
        <f>E49/'I. Інф. до фін.плану'!E81</f>
        <v>#VALUE!</v>
      </c>
      <c r="F71" s="91" t="e">
        <f>F49/'I. Інф. до фін.плану'!F81</f>
        <v>#DIV/0!</v>
      </c>
      <c r="G71" s="58" t="s">
        <v>42</v>
      </c>
      <c r="H71" s="58" t="s">
        <v>42</v>
      </c>
      <c r="I71" s="58" t="s">
        <v>42</v>
      </c>
      <c r="J71" s="58" t="s">
        <v>42</v>
      </c>
    </row>
    <row r="72" spans="1:10" ht="93.75">
      <c r="A72" s="181" t="s">
        <v>399</v>
      </c>
      <c r="B72" s="180">
        <v>5022</v>
      </c>
      <c r="C72" s="91">
        <f>((C97+C95)-(C92+C91))/C49</f>
        <v>-0.2316264770871356</v>
      </c>
      <c r="D72" s="91">
        <f t="shared" ref="D72:F72" si="6">((D97+D95)-(D92+D91))/D49</f>
        <v>-2.1086956521739131</v>
      </c>
      <c r="E72" s="91">
        <f t="shared" si="6"/>
        <v>-9.5506550218340607</v>
      </c>
      <c r="F72" s="91">
        <f t="shared" si="6"/>
        <v>-5.0981351981351981</v>
      </c>
      <c r="G72" s="58" t="s">
        <v>42</v>
      </c>
      <c r="H72" s="58" t="s">
        <v>42</v>
      </c>
      <c r="I72" s="58" t="s">
        <v>42</v>
      </c>
      <c r="J72" s="58" t="s">
        <v>42</v>
      </c>
    </row>
    <row r="73" spans="1:10" ht="75">
      <c r="A73" s="181" t="s">
        <v>400</v>
      </c>
      <c r="B73" s="180">
        <v>5023</v>
      </c>
      <c r="C73" s="91">
        <f>(C97+C95)/C103</f>
        <v>0</v>
      </c>
      <c r="D73" s="91">
        <f t="shared" ref="D73:F73" si="7">(D97+D95)/D103</f>
        <v>0</v>
      </c>
      <c r="E73" s="91">
        <f t="shared" si="7"/>
        <v>0</v>
      </c>
      <c r="F73" s="91">
        <f t="shared" si="7"/>
        <v>0</v>
      </c>
      <c r="G73" s="58" t="s">
        <v>42</v>
      </c>
      <c r="H73" s="58" t="s">
        <v>42</v>
      </c>
      <c r="I73" s="58" t="s">
        <v>42</v>
      </c>
      <c r="J73" s="58" t="s">
        <v>42</v>
      </c>
    </row>
    <row r="74" spans="1:10" ht="65.25" customHeight="1">
      <c r="A74" s="181" t="s">
        <v>401</v>
      </c>
      <c r="B74" s="180">
        <v>5024</v>
      </c>
      <c r="C74" s="43">
        <f>((C94+C96)/C93)</f>
        <v>0.35906776750921932</v>
      </c>
      <c r="D74" s="43">
        <f t="shared" ref="D74:F74" si="8">((D94+D96)/D93)</f>
        <v>0.31296125461254615</v>
      </c>
      <c r="E74" s="43">
        <f t="shared" si="8"/>
        <v>0.33600914071426474</v>
      </c>
      <c r="F74" s="43">
        <f t="shared" si="8"/>
        <v>0.33600914071426474</v>
      </c>
      <c r="G74" s="58" t="s">
        <v>42</v>
      </c>
      <c r="H74" s="58" t="s">
        <v>42</v>
      </c>
      <c r="I74" s="58" t="s">
        <v>42</v>
      </c>
      <c r="J74" s="58" t="s">
        <v>42</v>
      </c>
    </row>
    <row r="75" spans="1:10">
      <c r="A75" s="201" t="s">
        <v>402</v>
      </c>
      <c r="B75" s="175"/>
      <c r="C75" s="30"/>
      <c r="D75" s="30"/>
      <c r="E75" s="30"/>
      <c r="F75" s="30"/>
      <c r="G75" s="10"/>
      <c r="H75" s="58"/>
      <c r="I75" s="58"/>
      <c r="J75" s="58"/>
    </row>
    <row r="76" spans="1:10" ht="56.25">
      <c r="A76" s="183" t="s">
        <v>403</v>
      </c>
      <c r="B76" s="184">
        <v>5030</v>
      </c>
      <c r="C76" s="43">
        <f>C87/C96</f>
        <v>1.407918552036199</v>
      </c>
      <c r="D76" s="43">
        <f t="shared" ref="D76:F76" si="9">D87/D96</f>
        <v>0.875</v>
      </c>
      <c r="E76" s="43">
        <f t="shared" si="9"/>
        <v>1.5726844055237454</v>
      </c>
      <c r="F76" s="43">
        <f t="shared" si="9"/>
        <v>1.5726844055237454</v>
      </c>
      <c r="G76" s="58" t="s">
        <v>42</v>
      </c>
      <c r="H76" s="58" t="s">
        <v>42</v>
      </c>
      <c r="I76" s="58" t="s">
        <v>42</v>
      </c>
      <c r="J76" s="58" t="s">
        <v>42</v>
      </c>
    </row>
    <row r="77" spans="1:10" ht="56.25">
      <c r="A77" s="183" t="s">
        <v>404</v>
      </c>
      <c r="B77" s="184">
        <v>5031</v>
      </c>
      <c r="C77" s="43">
        <f>((C87-C88)/C96)</f>
        <v>0.27850678733031664</v>
      </c>
      <c r="D77" s="43">
        <f t="shared" ref="D77:E77" si="10">((D87-D88)/D96)</f>
        <v>0.875</v>
      </c>
      <c r="E77" s="43">
        <f t="shared" si="10"/>
        <v>0.73711687436847428</v>
      </c>
      <c r="F77" s="43">
        <f>((F87-F88)/F96)</f>
        <v>0.73711687436847428</v>
      </c>
      <c r="G77" s="58" t="s">
        <v>42</v>
      </c>
      <c r="H77" s="58" t="s">
        <v>42</v>
      </c>
      <c r="I77" s="58" t="s">
        <v>42</v>
      </c>
      <c r="J77" s="58" t="s">
        <v>42</v>
      </c>
    </row>
    <row r="78" spans="1:10" ht="65.25" customHeight="1">
      <c r="A78" s="183" t="s">
        <v>405</v>
      </c>
      <c r="B78" s="184">
        <v>5032</v>
      </c>
      <c r="C78" s="43">
        <f>((C92+C91)/C96)</f>
        <v>0.27273755656108595</v>
      </c>
      <c r="D78" s="43">
        <f t="shared" ref="D78:F78" si="11">((D92+D91)/D96)</f>
        <v>0.77946428571428572</v>
      </c>
      <c r="E78" s="43">
        <f t="shared" si="11"/>
        <v>0.73664533512967323</v>
      </c>
      <c r="F78" s="43">
        <f t="shared" si="11"/>
        <v>0.73664533512967323</v>
      </c>
      <c r="G78" s="58" t="s">
        <v>42</v>
      </c>
      <c r="H78" s="58" t="s">
        <v>42</v>
      </c>
      <c r="I78" s="58" t="s">
        <v>42</v>
      </c>
      <c r="J78" s="58" t="s">
        <v>42</v>
      </c>
    </row>
    <row r="79" spans="1:10" ht="75">
      <c r="A79" s="183" t="s">
        <v>406</v>
      </c>
      <c r="B79" s="184">
        <v>5033</v>
      </c>
      <c r="C79" s="91">
        <f>(C89*365)/C46</f>
        <v>0</v>
      </c>
      <c r="D79" s="91">
        <f t="shared" ref="D79:F79" si="12">(D89*365)/D46</f>
        <v>0</v>
      </c>
      <c r="E79" s="91">
        <f t="shared" si="12"/>
        <v>0</v>
      </c>
      <c r="F79" s="91">
        <f t="shared" si="12"/>
        <v>0</v>
      </c>
      <c r="G79" s="58" t="s">
        <v>42</v>
      </c>
      <c r="H79" s="58" t="s">
        <v>42</v>
      </c>
      <c r="I79" s="58" t="s">
        <v>42</v>
      </c>
      <c r="J79" s="58" t="s">
        <v>42</v>
      </c>
    </row>
    <row r="80" spans="1:10" ht="75">
      <c r="A80" s="183" t="s">
        <v>407</v>
      </c>
      <c r="B80" s="182">
        <v>5034</v>
      </c>
      <c r="C80" s="91">
        <f>(C98*365)/C47</f>
        <v>0</v>
      </c>
      <c r="D80" s="91">
        <f t="shared" ref="D80:F80" si="13">(D98*365)/D47</f>
        <v>0</v>
      </c>
      <c r="E80" s="91">
        <f t="shared" si="13"/>
        <v>0</v>
      </c>
      <c r="F80" s="91">
        <f t="shared" si="13"/>
        <v>0</v>
      </c>
      <c r="G80" s="58" t="s">
        <v>42</v>
      </c>
      <c r="H80" s="58" t="s">
        <v>42</v>
      </c>
      <c r="I80" s="58" t="s">
        <v>42</v>
      </c>
      <c r="J80" s="58" t="s">
        <v>42</v>
      </c>
    </row>
    <row r="81" spans="1:10" ht="31.5">
      <c r="A81" s="185" t="s">
        <v>408</v>
      </c>
      <c r="B81" s="182">
        <v>5040</v>
      </c>
      <c r="C81" s="58" t="s">
        <v>42</v>
      </c>
      <c r="D81" s="58" t="s">
        <v>42</v>
      </c>
      <c r="E81" s="58" t="s">
        <v>42</v>
      </c>
      <c r="F81" s="58" t="s">
        <v>42</v>
      </c>
      <c r="G81" s="58" t="s">
        <v>42</v>
      </c>
      <c r="H81" s="58" t="s">
        <v>42</v>
      </c>
      <c r="I81" s="58" t="s">
        <v>42</v>
      </c>
      <c r="J81" s="58" t="s">
        <v>42</v>
      </c>
    </row>
    <row r="82" spans="1:10" ht="19.5" thickBot="1">
      <c r="A82" s="238" t="s">
        <v>55</v>
      </c>
      <c r="B82" s="238"/>
      <c r="C82" s="238"/>
      <c r="D82" s="238"/>
      <c r="E82" s="238"/>
      <c r="F82" s="238"/>
      <c r="G82" s="238"/>
      <c r="H82" s="238"/>
      <c r="I82" s="238"/>
      <c r="J82" s="238"/>
    </row>
    <row r="83" spans="1:10">
      <c r="A83" s="37" t="s">
        <v>56</v>
      </c>
      <c r="B83" s="152">
        <v>6000</v>
      </c>
      <c r="C83" s="30">
        <v>4208.7</v>
      </c>
      <c r="D83" s="30">
        <v>3356</v>
      </c>
      <c r="E83" s="205">
        <v>5570.6</v>
      </c>
      <c r="F83" s="205">
        <v>5570.6</v>
      </c>
      <c r="G83" s="10" t="s">
        <v>42</v>
      </c>
      <c r="H83" s="10" t="s">
        <v>42</v>
      </c>
      <c r="I83" s="10" t="s">
        <v>42</v>
      </c>
      <c r="J83" s="10" t="s">
        <v>42</v>
      </c>
    </row>
    <row r="84" spans="1:10">
      <c r="A84" s="37" t="s">
        <v>57</v>
      </c>
      <c r="B84" s="152">
        <v>6001</v>
      </c>
      <c r="C84" s="42">
        <f>C85-C86</f>
        <v>3806.7000000000003</v>
      </c>
      <c r="D84" s="42">
        <f>D85-D86</f>
        <v>5572</v>
      </c>
      <c r="E84" s="206">
        <f>E85-E86</f>
        <v>5117.0999999999995</v>
      </c>
      <c r="F84" s="206">
        <f>F85-F86</f>
        <v>5117.0999999999995</v>
      </c>
      <c r="G84" s="10" t="s">
        <v>42</v>
      </c>
      <c r="H84" s="10" t="s">
        <v>42</v>
      </c>
      <c r="I84" s="10" t="s">
        <v>42</v>
      </c>
      <c r="J84" s="10" t="s">
        <v>42</v>
      </c>
    </row>
    <row r="85" spans="1:10">
      <c r="A85" s="37" t="s">
        <v>58</v>
      </c>
      <c r="B85" s="152">
        <v>6002</v>
      </c>
      <c r="C85" s="30">
        <v>6966.6</v>
      </c>
      <c r="D85" s="30">
        <v>8524</v>
      </c>
      <c r="E85" s="207">
        <v>8617.4</v>
      </c>
      <c r="F85" s="207">
        <v>8617.4</v>
      </c>
      <c r="G85" s="10" t="s">
        <v>42</v>
      </c>
      <c r="H85" s="10" t="s">
        <v>42</v>
      </c>
      <c r="I85" s="10" t="s">
        <v>42</v>
      </c>
      <c r="J85" s="10" t="s">
        <v>42</v>
      </c>
    </row>
    <row r="86" spans="1:10">
      <c r="A86" s="37" t="s">
        <v>59</v>
      </c>
      <c r="B86" s="152">
        <v>6003</v>
      </c>
      <c r="C86" s="30">
        <v>3159.9</v>
      </c>
      <c r="D86" s="30">
        <v>2952</v>
      </c>
      <c r="E86" s="207">
        <v>3500.3</v>
      </c>
      <c r="F86" s="207">
        <v>3500.3</v>
      </c>
      <c r="G86" s="10" t="s">
        <v>42</v>
      </c>
      <c r="H86" s="10" t="s">
        <v>42</v>
      </c>
      <c r="I86" s="10" t="s">
        <v>42</v>
      </c>
      <c r="J86" s="10" t="s">
        <v>42</v>
      </c>
    </row>
    <row r="87" spans="1:10">
      <c r="A87" s="26" t="s">
        <v>60</v>
      </c>
      <c r="B87" s="146">
        <v>6010</v>
      </c>
      <c r="C87" s="30">
        <v>2489.1999999999998</v>
      </c>
      <c r="D87" s="41">
        <v>980</v>
      </c>
      <c r="E87" s="207">
        <v>4669.3</v>
      </c>
      <c r="F87" s="207">
        <v>4669.3</v>
      </c>
      <c r="G87" s="10" t="s">
        <v>42</v>
      </c>
      <c r="H87" s="10" t="s">
        <v>42</v>
      </c>
      <c r="I87" s="10" t="s">
        <v>42</v>
      </c>
      <c r="J87" s="10" t="s">
        <v>42</v>
      </c>
    </row>
    <row r="88" spans="1:10">
      <c r="A88" s="181" t="s">
        <v>410</v>
      </c>
      <c r="B88" s="182">
        <v>6011</v>
      </c>
      <c r="C88" s="30">
        <v>1996.8</v>
      </c>
      <c r="D88" s="30"/>
      <c r="E88" s="207">
        <v>2480.8000000000002</v>
      </c>
      <c r="F88" s="207">
        <v>2480.8000000000002</v>
      </c>
      <c r="G88" s="10" t="s">
        <v>42</v>
      </c>
      <c r="H88" s="10" t="s">
        <v>42</v>
      </c>
      <c r="I88" s="10" t="s">
        <v>42</v>
      </c>
      <c r="J88" s="10" t="s">
        <v>42</v>
      </c>
    </row>
    <row r="89" spans="1:10">
      <c r="A89" s="26" t="s">
        <v>61</v>
      </c>
      <c r="B89" s="182">
        <v>6012</v>
      </c>
      <c r="C89" s="30"/>
      <c r="D89" s="30"/>
      <c r="E89" s="207"/>
      <c r="F89" s="207"/>
      <c r="G89" s="10" t="s">
        <v>42</v>
      </c>
      <c r="H89" s="10" t="s">
        <v>42</v>
      </c>
      <c r="I89" s="10" t="s">
        <v>42</v>
      </c>
      <c r="J89" s="10" t="s">
        <v>42</v>
      </c>
    </row>
    <row r="90" spans="1:10" ht="18.75" customHeight="1">
      <c r="A90" s="26" t="s">
        <v>62</v>
      </c>
      <c r="B90" s="182">
        <v>6013</v>
      </c>
      <c r="C90" s="30">
        <v>10.3</v>
      </c>
      <c r="D90" s="30"/>
      <c r="E90" s="207"/>
      <c r="F90" s="207"/>
      <c r="G90" s="10" t="s">
        <v>42</v>
      </c>
      <c r="H90" s="10" t="s">
        <v>42</v>
      </c>
      <c r="I90" s="10" t="s">
        <v>42</v>
      </c>
      <c r="J90" s="10" t="s">
        <v>42</v>
      </c>
    </row>
    <row r="91" spans="1:10" ht="18.75" customHeight="1">
      <c r="A91" s="181" t="s">
        <v>411</v>
      </c>
      <c r="B91" s="182">
        <v>6014</v>
      </c>
      <c r="C91" s="30"/>
      <c r="D91" s="30"/>
      <c r="E91" s="207"/>
      <c r="F91" s="207"/>
      <c r="G91" s="10" t="s">
        <v>42</v>
      </c>
      <c r="H91" s="10" t="s">
        <v>42</v>
      </c>
      <c r="I91" s="10" t="s">
        <v>42</v>
      </c>
      <c r="J91" s="10" t="s">
        <v>42</v>
      </c>
    </row>
    <row r="92" spans="1:10" ht="18.75" customHeight="1">
      <c r="A92" s="26" t="s">
        <v>63</v>
      </c>
      <c r="B92" s="182">
        <v>6015</v>
      </c>
      <c r="C92" s="30">
        <v>482.2</v>
      </c>
      <c r="D92" s="30">
        <v>873</v>
      </c>
      <c r="E92" s="207">
        <v>2187.1</v>
      </c>
      <c r="F92" s="207">
        <v>2187.1</v>
      </c>
      <c r="G92" s="10" t="s">
        <v>42</v>
      </c>
      <c r="H92" s="10" t="s">
        <v>42</v>
      </c>
      <c r="I92" s="10" t="s">
        <v>42</v>
      </c>
      <c r="J92" s="10" t="s">
        <v>42</v>
      </c>
    </row>
    <row r="93" spans="1:10" ht="18.75" customHeight="1">
      <c r="A93" s="25" t="s">
        <v>64</v>
      </c>
      <c r="B93" s="144">
        <v>6020</v>
      </c>
      <c r="C93" s="41">
        <f>C83+C87</f>
        <v>6697.9</v>
      </c>
      <c r="D93" s="41">
        <f>D83+D87</f>
        <v>4336</v>
      </c>
      <c r="E93" s="208">
        <f t="shared" ref="E93:F93" si="14">E83+E87</f>
        <v>10239.900000000001</v>
      </c>
      <c r="F93" s="208">
        <f t="shared" si="14"/>
        <v>10239.900000000001</v>
      </c>
      <c r="G93" s="10" t="s">
        <v>42</v>
      </c>
      <c r="H93" s="10" t="s">
        <v>42</v>
      </c>
      <c r="I93" s="10" t="s">
        <v>42</v>
      </c>
      <c r="J93" s="10" t="s">
        <v>42</v>
      </c>
    </row>
    <row r="94" spans="1:10" ht="18.75" customHeight="1">
      <c r="A94" s="26" t="s">
        <v>412</v>
      </c>
      <c r="B94" s="146">
        <v>6030</v>
      </c>
      <c r="C94" s="30">
        <v>637</v>
      </c>
      <c r="D94" s="30">
        <v>237</v>
      </c>
      <c r="E94" s="207">
        <v>471.7</v>
      </c>
      <c r="F94" s="207">
        <v>471.7</v>
      </c>
      <c r="G94" s="10" t="s">
        <v>42</v>
      </c>
      <c r="H94" s="10" t="s">
        <v>42</v>
      </c>
      <c r="I94" s="10" t="s">
        <v>42</v>
      </c>
      <c r="J94" s="10" t="s">
        <v>42</v>
      </c>
    </row>
    <row r="95" spans="1:10" ht="18.75" customHeight="1">
      <c r="A95" s="181" t="s">
        <v>413</v>
      </c>
      <c r="B95" s="182">
        <v>6031</v>
      </c>
      <c r="C95" s="30"/>
      <c r="D95" s="30"/>
      <c r="E95" s="207"/>
      <c r="F95" s="207"/>
      <c r="G95" s="10" t="s">
        <v>42</v>
      </c>
      <c r="H95" s="10" t="s">
        <v>42</v>
      </c>
      <c r="I95" s="10" t="s">
        <v>42</v>
      </c>
      <c r="J95" s="10" t="s">
        <v>42</v>
      </c>
    </row>
    <row r="96" spans="1:10" ht="18.75" customHeight="1">
      <c r="A96" s="26" t="s">
        <v>65</v>
      </c>
      <c r="B96" s="146">
        <v>6040</v>
      </c>
      <c r="C96" s="30">
        <v>1768</v>
      </c>
      <c r="D96" s="30">
        <v>1120</v>
      </c>
      <c r="E96" s="207">
        <v>2969</v>
      </c>
      <c r="F96" s="207">
        <v>2969</v>
      </c>
      <c r="G96" s="10" t="s">
        <v>42</v>
      </c>
      <c r="H96" s="10" t="s">
        <v>42</v>
      </c>
      <c r="I96" s="10" t="s">
        <v>42</v>
      </c>
      <c r="J96" s="10" t="s">
        <v>42</v>
      </c>
    </row>
    <row r="97" spans="1:12" ht="18.75" customHeight="1">
      <c r="A97" s="181" t="s">
        <v>414</v>
      </c>
      <c r="B97" s="182">
        <v>6041</v>
      </c>
      <c r="C97" s="30"/>
      <c r="D97" s="30"/>
      <c r="E97" s="207"/>
      <c r="F97" s="207"/>
      <c r="G97" s="10" t="s">
        <v>42</v>
      </c>
      <c r="H97" s="10" t="s">
        <v>42</v>
      </c>
      <c r="I97" s="10" t="s">
        <v>42</v>
      </c>
      <c r="J97" s="10" t="s">
        <v>42</v>
      </c>
    </row>
    <row r="98" spans="1:12">
      <c r="A98" s="26" t="s">
        <v>66</v>
      </c>
      <c r="B98" s="182">
        <v>6042</v>
      </c>
      <c r="C98" s="30"/>
      <c r="D98" s="30"/>
      <c r="E98" s="207"/>
      <c r="F98" s="207"/>
      <c r="G98" s="10" t="s">
        <v>42</v>
      </c>
      <c r="H98" s="10" t="s">
        <v>42</v>
      </c>
      <c r="I98" s="10" t="s">
        <v>42</v>
      </c>
      <c r="J98" s="10" t="s">
        <v>42</v>
      </c>
      <c r="K98" s="96"/>
    </row>
    <row r="99" spans="1:12" ht="18.600000000000001" customHeight="1">
      <c r="A99" s="26" t="s">
        <v>67</v>
      </c>
      <c r="B99" s="182">
        <v>6043</v>
      </c>
      <c r="C99" s="30">
        <v>1081</v>
      </c>
      <c r="D99" s="30">
        <v>1120</v>
      </c>
      <c r="E99" s="207">
        <v>228</v>
      </c>
      <c r="F99" s="207">
        <v>228</v>
      </c>
      <c r="G99" s="10" t="s">
        <v>42</v>
      </c>
      <c r="H99" s="10" t="s">
        <v>42</v>
      </c>
      <c r="I99" s="10" t="s">
        <v>42</v>
      </c>
      <c r="J99" s="10" t="s">
        <v>42</v>
      </c>
      <c r="K99" s="96"/>
    </row>
    <row r="100" spans="1:12" ht="18.600000000000001" customHeight="1">
      <c r="A100" s="25" t="s">
        <v>68</v>
      </c>
      <c r="B100" s="144">
        <v>6050</v>
      </c>
      <c r="C100" s="53">
        <f>C94+C96</f>
        <v>2405</v>
      </c>
      <c r="D100" s="53">
        <f>D94+D96</f>
        <v>1357</v>
      </c>
      <c r="E100" s="209">
        <f t="shared" ref="E100:F100" si="15">E94+E96</f>
        <v>3440.7</v>
      </c>
      <c r="F100" s="209">
        <f t="shared" si="15"/>
        <v>3440.7</v>
      </c>
      <c r="G100" s="10" t="s">
        <v>42</v>
      </c>
      <c r="H100" s="10" t="s">
        <v>42</v>
      </c>
      <c r="I100" s="10" t="s">
        <v>42</v>
      </c>
      <c r="J100" s="10" t="s">
        <v>42</v>
      </c>
    </row>
    <row r="101" spans="1:12" s="5" customFormat="1" ht="20.100000000000001" customHeight="1">
      <c r="A101" s="26" t="s">
        <v>69</v>
      </c>
      <c r="B101" s="146">
        <v>6060</v>
      </c>
      <c r="C101" s="30"/>
      <c r="D101" s="30"/>
      <c r="E101" s="207"/>
      <c r="F101" s="207"/>
      <c r="G101" s="10" t="s">
        <v>42</v>
      </c>
      <c r="H101" s="10" t="s">
        <v>42</v>
      </c>
      <c r="I101" s="10" t="s">
        <v>42</v>
      </c>
      <c r="J101" s="10" t="s">
        <v>42</v>
      </c>
      <c r="K101" s="155"/>
      <c r="L101" s="155"/>
    </row>
    <row r="102" spans="1:12" ht="18.600000000000001" customHeight="1">
      <c r="A102" s="26" t="s">
        <v>70</v>
      </c>
      <c r="B102" s="146">
        <v>6070</v>
      </c>
      <c r="C102" s="30"/>
      <c r="D102" s="210"/>
      <c r="E102" s="30"/>
      <c r="F102" s="30"/>
      <c r="G102" s="10" t="s">
        <v>42</v>
      </c>
      <c r="H102" s="10" t="s">
        <v>42</v>
      </c>
      <c r="I102" s="10" t="s">
        <v>42</v>
      </c>
      <c r="J102" s="10" t="s">
        <v>42</v>
      </c>
    </row>
    <row r="103" spans="1:12" ht="18.600000000000001" customHeight="1">
      <c r="A103" s="25" t="s">
        <v>71</v>
      </c>
      <c r="B103" s="144">
        <v>6080</v>
      </c>
      <c r="C103" s="30">
        <f>C93-C100</f>
        <v>4292.8999999999996</v>
      </c>
      <c r="D103" s="210">
        <f>D93-D100</f>
        <v>2979</v>
      </c>
      <c r="E103" s="41">
        <f t="shared" ref="E103:F103" si="16">E93-E100</f>
        <v>6799.2000000000016</v>
      </c>
      <c r="F103" s="41">
        <f t="shared" si="16"/>
        <v>6799.2000000000016</v>
      </c>
      <c r="G103" s="10" t="s">
        <v>42</v>
      </c>
      <c r="H103" s="10" t="s">
        <v>42</v>
      </c>
      <c r="I103" s="10" t="s">
        <v>42</v>
      </c>
      <c r="J103" s="10" t="s">
        <v>42</v>
      </c>
    </row>
    <row r="104" spans="1:12" ht="18.75" customHeight="1">
      <c r="A104" s="238" t="s">
        <v>72</v>
      </c>
      <c r="B104" s="238"/>
      <c r="C104" s="238"/>
      <c r="D104" s="238"/>
      <c r="E104" s="239"/>
      <c r="F104" s="238"/>
      <c r="G104" s="238"/>
      <c r="H104" s="238"/>
      <c r="I104" s="238"/>
      <c r="J104" s="238"/>
      <c r="K104" s="96"/>
    </row>
    <row r="105" spans="1:12" ht="19.5" customHeight="1">
      <c r="A105" s="121" t="s">
        <v>73</v>
      </c>
      <c r="B105" s="122">
        <v>7000</v>
      </c>
      <c r="C105" s="144"/>
      <c r="D105" s="144"/>
      <c r="E105" s="144"/>
      <c r="F105" s="42">
        <f>'ІV кап. інвеат. V кред. '!C37</f>
        <v>0</v>
      </c>
      <c r="G105" s="144"/>
      <c r="H105" s="144"/>
      <c r="I105" s="144"/>
      <c r="J105" s="144"/>
      <c r="K105" s="96"/>
    </row>
    <row r="106" spans="1:12" s="5" customFormat="1" ht="18.75" customHeight="1">
      <c r="A106" s="36" t="s">
        <v>74</v>
      </c>
      <c r="B106" s="123" t="s">
        <v>75</v>
      </c>
      <c r="C106" s="42">
        <f>SUM(C107:C109)</f>
        <v>0</v>
      </c>
      <c r="D106" s="42">
        <f>SUM(D107:D109)</f>
        <v>0</v>
      </c>
      <c r="E106" s="42">
        <f>SUM(E107:E109)</f>
        <v>0</v>
      </c>
      <c r="F106" s="42">
        <f>SUM(F107:F109)</f>
        <v>0</v>
      </c>
      <c r="G106" s="41"/>
      <c r="H106" s="41"/>
      <c r="I106" s="41"/>
      <c r="J106" s="41"/>
      <c r="K106" s="155"/>
      <c r="L106" s="3"/>
    </row>
    <row r="107" spans="1:12" ht="18.75" customHeight="1">
      <c r="A107" s="26" t="s">
        <v>76</v>
      </c>
      <c r="B107" s="124" t="s">
        <v>77</v>
      </c>
      <c r="C107" s="45"/>
      <c r="D107" s="45"/>
      <c r="E107" s="45"/>
      <c r="F107" s="41">
        <f>'ІV кап. інвеат. V кред. '!E28</f>
        <v>0</v>
      </c>
      <c r="G107" s="30" t="s">
        <v>42</v>
      </c>
      <c r="H107" s="30" t="s">
        <v>42</v>
      </c>
      <c r="I107" s="30" t="s">
        <v>42</v>
      </c>
      <c r="J107" s="30" t="s">
        <v>42</v>
      </c>
    </row>
    <row r="108" spans="1:12" ht="18.75" customHeight="1">
      <c r="A108" s="26" t="s">
        <v>78</v>
      </c>
      <c r="B108" s="124" t="s">
        <v>79</v>
      </c>
      <c r="C108" s="30"/>
      <c r="D108" s="30"/>
      <c r="E108" s="30"/>
      <c r="F108" s="41">
        <f>'ІV кап. інвеат. V кред. '!E31</f>
        <v>0</v>
      </c>
      <c r="G108" s="30" t="s">
        <v>42</v>
      </c>
      <c r="H108" s="30" t="s">
        <v>42</v>
      </c>
      <c r="I108" s="30" t="s">
        <v>42</v>
      </c>
      <c r="J108" s="30" t="s">
        <v>42</v>
      </c>
    </row>
    <row r="109" spans="1:12" s="5" customFormat="1" ht="18.75" customHeight="1">
      <c r="A109" s="26" t="s">
        <v>80</v>
      </c>
      <c r="B109" s="124" t="s">
        <v>81</v>
      </c>
      <c r="C109" s="30"/>
      <c r="D109" s="30"/>
      <c r="E109" s="30"/>
      <c r="F109" s="41">
        <f>'ІV кап. інвеат. V кред. '!E34</f>
        <v>0</v>
      </c>
      <c r="G109" s="30" t="s">
        <v>42</v>
      </c>
      <c r="H109" s="30" t="s">
        <v>42</v>
      </c>
      <c r="I109" s="30" t="s">
        <v>42</v>
      </c>
      <c r="J109" s="30" t="s">
        <v>42</v>
      </c>
      <c r="K109" s="155"/>
      <c r="L109" s="155"/>
    </row>
    <row r="110" spans="1:12" s="5" customFormat="1">
      <c r="A110" s="25" t="s">
        <v>82</v>
      </c>
      <c r="B110" s="125" t="s">
        <v>83</v>
      </c>
      <c r="C110" s="42">
        <f>SUM(C111:C113)</f>
        <v>0</v>
      </c>
      <c r="D110" s="42">
        <f>SUM(D111:D113)</f>
        <v>0</v>
      </c>
      <c r="E110" s="42">
        <f>SUM(E111:E113)</f>
        <v>0</v>
      </c>
      <c r="F110" s="42">
        <f>SUM(F111:F113)</f>
        <v>0</v>
      </c>
      <c r="G110" s="41"/>
      <c r="H110" s="41"/>
      <c r="I110" s="41"/>
      <c r="J110" s="41"/>
    </row>
    <row r="111" spans="1:12" s="5" customFormat="1" ht="18.75" customHeight="1">
      <c r="A111" s="26" t="s">
        <v>76</v>
      </c>
      <c r="B111" s="124" t="s">
        <v>84</v>
      </c>
      <c r="C111" s="30"/>
      <c r="D111" s="30"/>
      <c r="E111" s="30"/>
      <c r="F111" s="41" t="str">
        <f>'ІV кап. інвеат. V кред. '!F28</f>
        <v>(    )</v>
      </c>
      <c r="G111" s="30" t="s">
        <v>42</v>
      </c>
      <c r="H111" s="30" t="s">
        <v>42</v>
      </c>
      <c r="I111" s="30" t="s">
        <v>42</v>
      </c>
      <c r="J111" s="30" t="s">
        <v>42</v>
      </c>
    </row>
    <row r="112" spans="1:12" s="5" customFormat="1" ht="18.75" customHeight="1">
      <c r="A112" s="26" t="s">
        <v>78</v>
      </c>
      <c r="B112" s="124" t="s">
        <v>85</v>
      </c>
      <c r="C112" s="30"/>
      <c r="D112" s="30"/>
      <c r="E112" s="30"/>
      <c r="F112" s="41" t="str">
        <f>'ІV кап. інвеат. V кред. '!F31</f>
        <v>(    )</v>
      </c>
      <c r="G112" s="30" t="s">
        <v>42</v>
      </c>
      <c r="H112" s="30" t="s">
        <v>42</v>
      </c>
      <c r="I112" s="30" t="s">
        <v>42</v>
      </c>
      <c r="J112" s="30" t="s">
        <v>42</v>
      </c>
    </row>
    <row r="113" spans="1:10" s="5" customFormat="1" ht="18.75" customHeight="1">
      <c r="A113" s="26" t="s">
        <v>80</v>
      </c>
      <c r="B113" s="124" t="s">
        <v>86</v>
      </c>
      <c r="C113" s="30"/>
      <c r="D113" s="30"/>
      <c r="E113" s="30"/>
      <c r="F113" s="41" t="str">
        <f>'ІV кап. інвеат. V кред. '!F34</f>
        <v>(    )</v>
      </c>
      <c r="G113" s="30" t="s">
        <v>42</v>
      </c>
      <c r="H113" s="30" t="s">
        <v>42</v>
      </c>
      <c r="I113" s="30" t="s">
        <v>42</v>
      </c>
      <c r="J113" s="30" t="s">
        <v>42</v>
      </c>
    </row>
    <row r="114" spans="1:10" s="5" customFormat="1" ht="18.75" customHeight="1">
      <c r="A114" s="126" t="s">
        <v>87</v>
      </c>
      <c r="B114" s="190">
        <v>7030</v>
      </c>
      <c r="C114" s="30"/>
      <c r="D114" s="30"/>
      <c r="E114" s="30"/>
      <c r="F114" s="42">
        <f>'ІV кап. інвеат. V кред. '!L37</f>
        <v>0</v>
      </c>
      <c r="G114" s="30"/>
      <c r="H114" s="30"/>
      <c r="I114" s="30"/>
      <c r="J114" s="30"/>
    </row>
    <row r="115" spans="1:10" s="5" customFormat="1" ht="18.75" customHeight="1">
      <c r="A115" s="238" t="s">
        <v>88</v>
      </c>
      <c r="B115" s="238"/>
      <c r="C115" s="238"/>
      <c r="D115" s="238"/>
      <c r="E115" s="238"/>
      <c r="F115" s="238"/>
      <c r="G115" s="238"/>
      <c r="H115" s="238"/>
      <c r="I115" s="238"/>
      <c r="J115" s="238"/>
    </row>
    <row r="116" spans="1:10" s="5" customFormat="1" ht="18.75" customHeight="1">
      <c r="A116" s="138" t="s">
        <v>89</v>
      </c>
      <c r="B116" s="50" t="s">
        <v>90</v>
      </c>
      <c r="C116" s="43">
        <f>SUM(C117:C121)</f>
        <v>57</v>
      </c>
      <c r="D116" s="43">
        <f>SUM(D117:D121)</f>
        <v>60</v>
      </c>
      <c r="E116" s="43">
        <f>SUM(E117:E121)</f>
        <v>57</v>
      </c>
      <c r="F116" s="43">
        <f>SUM(F117:F121)</f>
        <v>58</v>
      </c>
      <c r="G116" s="10"/>
      <c r="H116" s="10"/>
      <c r="I116" s="10"/>
      <c r="J116" s="10"/>
    </row>
    <row r="117" spans="1:10" s="5" customFormat="1" ht="18.75" customHeight="1">
      <c r="A117" s="139" t="s">
        <v>91</v>
      </c>
      <c r="B117" s="38" t="s">
        <v>92</v>
      </c>
      <c r="C117" s="30"/>
      <c r="D117" s="30"/>
      <c r="E117" s="30"/>
      <c r="F117" s="30"/>
      <c r="G117" s="10" t="s">
        <v>42</v>
      </c>
      <c r="H117" s="10" t="s">
        <v>42</v>
      </c>
      <c r="I117" s="10" t="s">
        <v>42</v>
      </c>
      <c r="J117" s="10" t="s">
        <v>42</v>
      </c>
    </row>
    <row r="118" spans="1:10" s="5" customFormat="1" ht="18.75" customHeight="1">
      <c r="A118" s="139" t="s">
        <v>93</v>
      </c>
      <c r="B118" s="38" t="s">
        <v>94</v>
      </c>
      <c r="C118" s="30"/>
      <c r="D118" s="30"/>
      <c r="E118" s="30"/>
      <c r="F118" s="30"/>
      <c r="G118" s="10" t="s">
        <v>42</v>
      </c>
      <c r="H118" s="10" t="s">
        <v>42</v>
      </c>
      <c r="I118" s="10" t="s">
        <v>42</v>
      </c>
      <c r="J118" s="10" t="s">
        <v>42</v>
      </c>
    </row>
    <row r="119" spans="1:10" ht="18.75" customHeight="1">
      <c r="A119" s="56" t="s">
        <v>95</v>
      </c>
      <c r="B119" s="38" t="s">
        <v>96</v>
      </c>
      <c r="C119" s="30">
        <v>1</v>
      </c>
      <c r="D119" s="30">
        <v>1</v>
      </c>
      <c r="E119" s="30">
        <v>1</v>
      </c>
      <c r="F119" s="30">
        <v>1</v>
      </c>
      <c r="G119" s="10" t="s">
        <v>42</v>
      </c>
      <c r="H119" s="10" t="s">
        <v>42</v>
      </c>
      <c r="I119" s="10" t="s">
        <v>42</v>
      </c>
      <c r="J119" s="10" t="s">
        <v>42</v>
      </c>
    </row>
    <row r="120" spans="1:10" ht="18.75" customHeight="1">
      <c r="A120" s="56" t="s">
        <v>97</v>
      </c>
      <c r="B120" s="38" t="s">
        <v>98</v>
      </c>
      <c r="C120" s="30">
        <v>10</v>
      </c>
      <c r="D120" s="30">
        <v>10</v>
      </c>
      <c r="E120" s="30">
        <v>9</v>
      </c>
      <c r="F120" s="30">
        <v>10</v>
      </c>
      <c r="G120" s="10" t="s">
        <v>42</v>
      </c>
      <c r="H120" s="10" t="s">
        <v>42</v>
      </c>
      <c r="I120" s="10" t="s">
        <v>42</v>
      </c>
      <c r="J120" s="10" t="s">
        <v>42</v>
      </c>
    </row>
    <row r="121" spans="1:10">
      <c r="A121" s="56" t="s">
        <v>99</v>
      </c>
      <c r="B121" s="38" t="s">
        <v>100</v>
      </c>
      <c r="C121" s="30">
        <v>46</v>
      </c>
      <c r="D121" s="30">
        <v>49</v>
      </c>
      <c r="E121" s="30">
        <v>47</v>
      </c>
      <c r="F121" s="30">
        <v>47</v>
      </c>
      <c r="G121" s="10" t="s">
        <v>42</v>
      </c>
      <c r="H121" s="10" t="s">
        <v>42</v>
      </c>
      <c r="I121" s="10" t="s">
        <v>42</v>
      </c>
      <c r="J121" s="10" t="s">
        <v>42</v>
      </c>
    </row>
    <row r="122" spans="1:10" s="14" customFormat="1">
      <c r="A122" s="138" t="s">
        <v>101</v>
      </c>
      <c r="B122" s="50" t="s">
        <v>102</v>
      </c>
      <c r="C122" s="43">
        <f>'I. Інф. до фін.плану'!C104</f>
        <v>14819.099999999999</v>
      </c>
      <c r="D122" s="43">
        <f>'I. Інф. до фін.плану'!D104</f>
        <v>18350</v>
      </c>
      <c r="E122" s="43">
        <f>'I. Інф. до фін.плану'!E104</f>
        <v>18500</v>
      </c>
      <c r="F122" s="43">
        <f>'I. Інф. до фін.плану'!F104</f>
        <v>19698</v>
      </c>
      <c r="G122" s="40"/>
      <c r="H122" s="40"/>
      <c r="I122" s="40"/>
      <c r="J122" s="40"/>
    </row>
    <row r="123" spans="1:10" s="14" customFormat="1" ht="18.75" customHeight="1">
      <c r="A123" s="26" t="s">
        <v>91</v>
      </c>
      <c r="B123" s="38" t="s">
        <v>103</v>
      </c>
      <c r="C123" s="30"/>
      <c r="D123" s="30"/>
      <c r="E123" s="30"/>
      <c r="F123" s="30"/>
      <c r="G123" s="10" t="s">
        <v>42</v>
      </c>
      <c r="H123" s="10" t="s">
        <v>42</v>
      </c>
      <c r="I123" s="10" t="s">
        <v>42</v>
      </c>
      <c r="J123" s="10" t="s">
        <v>42</v>
      </c>
    </row>
    <row r="124" spans="1:10" s="14" customFormat="1" ht="18.75" customHeight="1">
      <c r="A124" s="26" t="s">
        <v>93</v>
      </c>
      <c r="B124" s="38" t="s">
        <v>104</v>
      </c>
      <c r="C124" s="30"/>
      <c r="D124" s="30"/>
      <c r="E124" s="30"/>
      <c r="F124" s="30"/>
      <c r="G124" s="10" t="s">
        <v>42</v>
      </c>
      <c r="H124" s="10" t="s">
        <v>42</v>
      </c>
      <c r="I124" s="10" t="s">
        <v>42</v>
      </c>
      <c r="J124" s="10" t="s">
        <v>42</v>
      </c>
    </row>
    <row r="125" spans="1:10" s="14" customFormat="1" ht="18.75" customHeight="1">
      <c r="A125" s="6" t="s">
        <v>95</v>
      </c>
      <c r="B125" s="38" t="s">
        <v>105</v>
      </c>
      <c r="C125" s="30">
        <v>907.5</v>
      </c>
      <c r="D125" s="30">
        <v>564</v>
      </c>
      <c r="E125" s="30">
        <v>998.4</v>
      </c>
      <c r="F125" s="30">
        <v>1040.4000000000001</v>
      </c>
      <c r="G125" s="10" t="s">
        <v>42</v>
      </c>
      <c r="H125" s="10" t="s">
        <v>42</v>
      </c>
      <c r="I125" s="10" t="s">
        <v>42</v>
      </c>
      <c r="J125" s="10" t="s">
        <v>42</v>
      </c>
    </row>
    <row r="126" spans="1:10" s="14" customFormat="1" ht="18.75" customHeight="1">
      <c r="A126" s="6" t="s">
        <v>97</v>
      </c>
      <c r="B126" s="38" t="s">
        <v>106</v>
      </c>
      <c r="C126" s="30">
        <v>2199.8000000000002</v>
      </c>
      <c r="D126" s="30">
        <v>2636</v>
      </c>
      <c r="E126" s="30">
        <v>2501.6</v>
      </c>
      <c r="F126" s="30">
        <v>3057.6</v>
      </c>
      <c r="G126" s="10" t="s">
        <v>42</v>
      </c>
      <c r="H126" s="10" t="s">
        <v>42</v>
      </c>
      <c r="I126" s="10" t="s">
        <v>42</v>
      </c>
      <c r="J126" s="10" t="s">
        <v>42</v>
      </c>
    </row>
    <row r="127" spans="1:10" s="14" customFormat="1" ht="18.75" customHeight="1">
      <c r="A127" s="6" t="s">
        <v>99</v>
      </c>
      <c r="B127" s="38" t="s">
        <v>107</v>
      </c>
      <c r="C127" s="30">
        <v>11711.8</v>
      </c>
      <c r="D127" s="30">
        <v>15150</v>
      </c>
      <c r="E127" s="30">
        <v>15000</v>
      </c>
      <c r="F127" s="30">
        <v>15700</v>
      </c>
      <c r="G127" s="10" t="s">
        <v>42</v>
      </c>
      <c r="H127" s="10" t="s">
        <v>42</v>
      </c>
      <c r="I127" s="10" t="s">
        <v>42</v>
      </c>
      <c r="J127" s="10" t="s">
        <v>42</v>
      </c>
    </row>
    <row r="128" spans="1:10" s="14" customFormat="1" ht="18.75" customHeight="1">
      <c r="A128" s="25" t="s">
        <v>108</v>
      </c>
      <c r="B128" s="50" t="s">
        <v>109</v>
      </c>
      <c r="C128" s="92">
        <f t="shared" ref="C128:J130" si="17">(C122/C116)/12*1000</f>
        <v>21665.350877192981</v>
      </c>
      <c r="D128" s="42">
        <f t="shared" si="17"/>
        <v>25486.111111111109</v>
      </c>
      <c r="E128" s="42">
        <f>(E122/E116)/12*1000</f>
        <v>27046.783625730997</v>
      </c>
      <c r="F128" s="42">
        <f t="shared" si="17"/>
        <v>28301.724137931036</v>
      </c>
      <c r="G128" s="42" t="e">
        <f t="shared" si="17"/>
        <v>#DIV/0!</v>
      </c>
      <c r="H128" s="42" t="e">
        <f t="shared" si="17"/>
        <v>#DIV/0!</v>
      </c>
      <c r="I128" s="42" t="e">
        <f t="shared" si="17"/>
        <v>#DIV/0!</v>
      </c>
      <c r="J128" s="42" t="e">
        <f t="shared" si="17"/>
        <v>#DIV/0!</v>
      </c>
    </row>
    <row r="129" spans="1:12" s="14" customFormat="1" ht="18.75" customHeight="1">
      <c r="A129" s="26" t="s">
        <v>110</v>
      </c>
      <c r="B129" s="38" t="s">
        <v>111</v>
      </c>
      <c r="C129" s="92" t="e">
        <f t="shared" si="17"/>
        <v>#DIV/0!</v>
      </c>
      <c r="D129" s="92" t="e">
        <f t="shared" si="17"/>
        <v>#DIV/0!</v>
      </c>
      <c r="E129" s="92" t="e">
        <f t="shared" si="17"/>
        <v>#DIV/0!</v>
      </c>
      <c r="F129" s="92" t="e">
        <f t="shared" si="17"/>
        <v>#DIV/0!</v>
      </c>
      <c r="G129" s="10" t="s">
        <v>42</v>
      </c>
      <c r="H129" s="10" t="s">
        <v>42</v>
      </c>
      <c r="I129" s="10" t="s">
        <v>42</v>
      </c>
      <c r="J129" s="10" t="s">
        <v>42</v>
      </c>
    </row>
    <row r="130" spans="1:12" s="14" customFormat="1" ht="18.75" customHeight="1">
      <c r="A130" s="26" t="s">
        <v>112</v>
      </c>
      <c r="B130" s="38" t="s">
        <v>113</v>
      </c>
      <c r="C130" s="92" t="e">
        <f t="shared" si="17"/>
        <v>#DIV/0!</v>
      </c>
      <c r="D130" s="92" t="e">
        <f t="shared" si="17"/>
        <v>#DIV/0!</v>
      </c>
      <c r="E130" s="92" t="e">
        <f t="shared" si="17"/>
        <v>#DIV/0!</v>
      </c>
      <c r="F130" s="92" t="e">
        <f t="shared" si="17"/>
        <v>#DIV/0!</v>
      </c>
      <c r="G130" s="10" t="s">
        <v>42</v>
      </c>
      <c r="H130" s="10" t="s">
        <v>42</v>
      </c>
      <c r="I130" s="10" t="s">
        <v>42</v>
      </c>
      <c r="J130" s="10" t="s">
        <v>42</v>
      </c>
    </row>
    <row r="131" spans="1:12" s="14" customFormat="1" ht="18.75" customHeight="1">
      <c r="A131" s="6" t="s">
        <v>114</v>
      </c>
      <c r="B131" s="38" t="s">
        <v>115</v>
      </c>
      <c r="C131" s="92">
        <f>(C125/C119)/12*1000</f>
        <v>75625</v>
      </c>
      <c r="D131" s="92">
        <f>(D125/D119)/12*1000</f>
        <v>47000</v>
      </c>
      <c r="E131" s="92">
        <f>(E125/E119)/12*1000</f>
        <v>83200</v>
      </c>
      <c r="F131" s="92">
        <f>(F125/F119)/12*1000</f>
        <v>86700</v>
      </c>
      <c r="G131" s="10" t="s">
        <v>42</v>
      </c>
      <c r="H131" s="10" t="s">
        <v>42</v>
      </c>
      <c r="I131" s="10" t="s">
        <v>42</v>
      </c>
      <c r="J131" s="10" t="s">
        <v>42</v>
      </c>
    </row>
    <row r="132" spans="1:12" s="14" customFormat="1" ht="18.75" customHeight="1">
      <c r="A132" s="128" t="s">
        <v>116</v>
      </c>
      <c r="B132" s="129" t="s">
        <v>117</v>
      </c>
      <c r="C132" s="130">
        <v>35784</v>
      </c>
      <c r="D132" s="130">
        <v>40320</v>
      </c>
      <c r="E132" s="130">
        <v>41600</v>
      </c>
      <c r="F132" s="130">
        <v>41600</v>
      </c>
      <c r="G132" s="131" t="s">
        <v>42</v>
      </c>
      <c r="H132" s="131" t="s">
        <v>42</v>
      </c>
      <c r="I132" s="131" t="s">
        <v>42</v>
      </c>
      <c r="J132" s="131" t="s">
        <v>42</v>
      </c>
    </row>
    <row r="133" spans="1:12" s="14" customFormat="1" ht="18.75" customHeight="1">
      <c r="A133" s="128" t="s">
        <v>118</v>
      </c>
      <c r="B133" s="129" t="s">
        <v>119</v>
      </c>
      <c r="C133" s="130">
        <v>19920.5</v>
      </c>
      <c r="D133" s="130"/>
      <c r="E133" s="130">
        <v>20800</v>
      </c>
      <c r="F133" s="130">
        <v>20800</v>
      </c>
      <c r="G133" s="131" t="s">
        <v>42</v>
      </c>
      <c r="H133" s="131" t="s">
        <v>42</v>
      </c>
      <c r="I133" s="131" t="s">
        <v>42</v>
      </c>
      <c r="J133" s="131" t="s">
        <v>42</v>
      </c>
      <c r="L133" s="399"/>
    </row>
    <row r="134" spans="1:12" s="14" customFormat="1" ht="19.5">
      <c r="A134" s="128" t="s">
        <v>120</v>
      </c>
      <c r="B134" s="129" t="s">
        <v>121</v>
      </c>
      <c r="C134" s="130">
        <v>19920.5</v>
      </c>
      <c r="D134" s="130">
        <v>6700</v>
      </c>
      <c r="E134" s="130">
        <v>20800</v>
      </c>
      <c r="F134" s="130">
        <v>24300</v>
      </c>
      <c r="G134" s="131" t="s">
        <v>42</v>
      </c>
      <c r="H134" s="131" t="s">
        <v>42</v>
      </c>
      <c r="I134" s="131" t="s">
        <v>42</v>
      </c>
      <c r="J134" s="131" t="s">
        <v>42</v>
      </c>
    </row>
    <row r="135" spans="1:12" s="14" customFormat="1" ht="18.75" customHeight="1">
      <c r="A135" s="6" t="s">
        <v>122</v>
      </c>
      <c r="B135" s="38" t="s">
        <v>123</v>
      </c>
      <c r="C135" s="92">
        <f t="shared" ref="C135:F136" si="18">(C126/C120)/12*1000</f>
        <v>18331.666666666668</v>
      </c>
      <c r="D135" s="92">
        <f t="shared" si="18"/>
        <v>21966.666666666668</v>
      </c>
      <c r="E135" s="92">
        <f t="shared" si="18"/>
        <v>23162.96296296296</v>
      </c>
      <c r="F135" s="92">
        <f t="shared" si="18"/>
        <v>25480</v>
      </c>
      <c r="G135" s="10" t="s">
        <v>42</v>
      </c>
      <c r="H135" s="10" t="s">
        <v>42</v>
      </c>
      <c r="I135" s="10" t="s">
        <v>42</v>
      </c>
      <c r="J135" s="10" t="s">
        <v>42</v>
      </c>
      <c r="L135" s="400"/>
    </row>
    <row r="136" spans="1:12" s="14" customFormat="1" ht="18.75" customHeight="1">
      <c r="A136" s="6" t="s">
        <v>124</v>
      </c>
      <c r="B136" s="38" t="s">
        <v>125</v>
      </c>
      <c r="C136" s="92">
        <f t="shared" si="18"/>
        <v>21217.028985507244</v>
      </c>
      <c r="D136" s="92">
        <f t="shared" si="18"/>
        <v>25765.306122448979</v>
      </c>
      <c r="E136" s="92">
        <f t="shared" si="18"/>
        <v>26595.744680851065</v>
      </c>
      <c r="F136" s="92">
        <f t="shared" si="18"/>
        <v>27836.879432624115</v>
      </c>
      <c r="G136" s="10" t="s">
        <v>42</v>
      </c>
      <c r="H136" s="10" t="s">
        <v>42</v>
      </c>
      <c r="I136" s="10" t="s">
        <v>42</v>
      </c>
      <c r="J136" s="10" t="s">
        <v>42</v>
      </c>
      <c r="L136" s="400"/>
    </row>
    <row r="137" spans="1:12" s="14" customFormat="1" ht="18.75" customHeight="1">
      <c r="A137" s="21"/>
      <c r="B137" s="165"/>
      <c r="C137" s="20"/>
      <c r="D137" s="22"/>
      <c r="E137" s="22"/>
      <c r="F137" s="22"/>
      <c r="G137" s="164"/>
      <c r="H137" s="164"/>
      <c r="I137" s="164"/>
      <c r="J137" s="164"/>
    </row>
    <row r="138" spans="1:12" s="132" customFormat="1" ht="18.75" customHeight="1">
      <c r="A138" s="21"/>
      <c r="B138" s="165"/>
      <c r="C138" s="99"/>
      <c r="D138" s="22"/>
      <c r="E138" s="22"/>
      <c r="F138" s="22"/>
      <c r="G138" s="164"/>
      <c r="H138" s="164"/>
      <c r="I138" s="164"/>
      <c r="J138" s="164"/>
    </row>
    <row r="139" spans="1:12" s="132" customFormat="1" ht="18.75" customHeight="1">
      <c r="A139" s="218" t="s">
        <v>449</v>
      </c>
      <c r="B139" s="106"/>
      <c r="C139" s="228" t="s">
        <v>126</v>
      </c>
      <c r="D139" s="229"/>
      <c r="E139" s="229"/>
      <c r="F139" s="229"/>
      <c r="G139" s="105"/>
      <c r="H139" s="259" t="s">
        <v>450</v>
      </c>
      <c r="I139" s="259"/>
      <c r="J139" s="165"/>
    </row>
    <row r="140" spans="1:12" s="132" customFormat="1" ht="18.75" customHeight="1">
      <c r="A140" s="147" t="s">
        <v>127</v>
      </c>
      <c r="B140" s="107"/>
      <c r="C140" s="226" t="s">
        <v>128</v>
      </c>
      <c r="D140" s="226"/>
      <c r="E140" s="226"/>
      <c r="F140" s="226"/>
      <c r="G140" s="104"/>
      <c r="H140" s="227" t="s">
        <v>129</v>
      </c>
      <c r="I140" s="227"/>
      <c r="J140" s="227"/>
    </row>
    <row r="141" spans="1:12" s="14" customFormat="1" ht="18.75" customHeight="1">
      <c r="A141" s="18"/>
      <c r="B141" s="165"/>
      <c r="C141" s="165"/>
      <c r="D141" s="165"/>
      <c r="E141" s="165"/>
      <c r="F141" s="3"/>
      <c r="G141" s="3"/>
      <c r="H141" s="3"/>
      <c r="I141" s="3"/>
      <c r="J141" s="3"/>
    </row>
    <row r="142" spans="1:12" s="14" customFormat="1" ht="18.75" customHeight="1">
      <c r="A142" s="18"/>
      <c r="B142" s="165"/>
      <c r="C142" s="165"/>
      <c r="D142" s="165"/>
      <c r="E142" s="165"/>
      <c r="F142" s="3"/>
      <c r="G142" s="3"/>
      <c r="H142" s="3"/>
      <c r="I142" s="3"/>
      <c r="J142" s="3"/>
    </row>
    <row r="143" spans="1:12" s="14" customFormat="1" ht="18.75" customHeight="1">
      <c r="A143" s="18"/>
      <c r="B143" s="165"/>
      <c r="C143" s="165"/>
      <c r="D143" s="165"/>
      <c r="E143" s="165"/>
      <c r="F143" s="3"/>
      <c r="G143" s="3"/>
      <c r="H143" s="3"/>
      <c r="I143" s="3"/>
      <c r="J143" s="3"/>
    </row>
    <row r="144" spans="1:12" s="14" customFormat="1" ht="18.75" customHeight="1">
      <c r="A144" s="18"/>
      <c r="B144" s="165"/>
      <c r="C144" s="165"/>
      <c r="D144" s="165"/>
      <c r="E144" s="165"/>
      <c r="F144" s="3"/>
      <c r="G144" s="3"/>
      <c r="H144" s="3"/>
      <c r="I144" s="3"/>
      <c r="J144" s="3"/>
    </row>
    <row r="145" spans="1:10" s="14" customFormat="1" ht="18.75" customHeight="1">
      <c r="A145" s="18"/>
      <c r="B145" s="165"/>
      <c r="C145" s="165"/>
      <c r="D145" s="165"/>
      <c r="E145" s="165"/>
      <c r="F145" s="3"/>
      <c r="G145" s="3"/>
      <c r="H145" s="3"/>
      <c r="I145" s="3"/>
      <c r="J145" s="3"/>
    </row>
    <row r="146" spans="1:10" s="14" customFormat="1" ht="18.75" customHeight="1">
      <c r="A146" s="18"/>
      <c r="B146" s="165"/>
      <c r="C146" s="165"/>
      <c r="D146" s="165"/>
      <c r="E146" s="165"/>
      <c r="F146" s="3"/>
      <c r="G146" s="3"/>
      <c r="H146" s="3"/>
      <c r="I146" s="3"/>
      <c r="J146" s="3"/>
    </row>
    <row r="147" spans="1:10" s="14" customFormat="1">
      <c r="A147" s="18"/>
      <c r="B147" s="165"/>
      <c r="C147" s="165"/>
      <c r="D147" s="165"/>
      <c r="E147" s="165"/>
      <c r="F147" s="3"/>
      <c r="G147" s="3"/>
      <c r="H147" s="3"/>
      <c r="I147" s="3"/>
      <c r="J147" s="3"/>
    </row>
    <row r="148" spans="1:10" s="14" customFormat="1">
      <c r="A148" s="18"/>
      <c r="B148" s="165"/>
      <c r="C148" s="165"/>
      <c r="D148" s="165"/>
      <c r="E148" s="165"/>
      <c r="F148" s="3"/>
      <c r="G148" s="3"/>
      <c r="H148" s="3"/>
      <c r="I148" s="3"/>
      <c r="J148" s="3"/>
    </row>
    <row r="149" spans="1:10" s="14" customFormat="1">
      <c r="A149" s="18"/>
      <c r="B149" s="165"/>
      <c r="C149" s="165"/>
      <c r="D149" s="165"/>
      <c r="E149" s="165"/>
      <c r="F149" s="3"/>
      <c r="G149" s="3"/>
      <c r="H149" s="3"/>
      <c r="I149" s="3"/>
      <c r="J149" s="3"/>
    </row>
    <row r="150" spans="1:10" s="14" customFormat="1">
      <c r="A150" s="18"/>
      <c r="B150" s="165"/>
      <c r="C150" s="165"/>
      <c r="D150" s="165"/>
      <c r="E150" s="165"/>
      <c r="F150" s="3"/>
      <c r="G150" s="3"/>
      <c r="H150" s="3"/>
      <c r="I150" s="3"/>
      <c r="J150" s="3"/>
    </row>
    <row r="151" spans="1:10" s="14" customFormat="1">
      <c r="A151" s="18"/>
      <c r="B151" s="165"/>
      <c r="C151" s="165"/>
      <c r="D151" s="165"/>
      <c r="E151" s="165"/>
      <c r="F151" s="3"/>
      <c r="G151" s="3"/>
      <c r="H151" s="3"/>
      <c r="I151" s="3"/>
      <c r="J151" s="3"/>
    </row>
    <row r="152" spans="1:10" s="14" customFormat="1">
      <c r="A152" s="18"/>
      <c r="B152" s="165"/>
      <c r="C152" s="165"/>
      <c r="D152" s="165"/>
      <c r="E152" s="165"/>
      <c r="F152" s="3"/>
      <c r="G152" s="3"/>
      <c r="H152" s="3"/>
      <c r="I152" s="3"/>
      <c r="J152" s="3"/>
    </row>
    <row r="153" spans="1:10" s="14" customFormat="1">
      <c r="A153" s="18"/>
      <c r="B153" s="165"/>
      <c r="C153" s="165"/>
      <c r="D153" s="165"/>
      <c r="E153" s="165"/>
      <c r="F153" s="3"/>
      <c r="G153" s="3"/>
      <c r="H153" s="3"/>
      <c r="I153" s="3"/>
      <c r="J153" s="3"/>
    </row>
    <row r="154" spans="1:10" s="14" customFormat="1">
      <c r="A154" s="18"/>
      <c r="B154" s="165"/>
      <c r="C154" s="165"/>
      <c r="D154" s="165"/>
      <c r="E154" s="165"/>
      <c r="F154" s="3"/>
      <c r="G154" s="3"/>
      <c r="H154" s="3"/>
      <c r="I154" s="3"/>
      <c r="J154" s="3"/>
    </row>
    <row r="155" spans="1:10" s="14" customFormat="1">
      <c r="A155" s="18"/>
      <c r="B155" s="165"/>
      <c r="C155" s="165"/>
      <c r="D155" s="165"/>
      <c r="E155" s="165"/>
      <c r="F155" s="3"/>
      <c r="G155" s="3"/>
      <c r="H155" s="3"/>
      <c r="I155" s="3"/>
      <c r="J155" s="3"/>
    </row>
    <row r="156" spans="1:10" s="14" customFormat="1">
      <c r="A156" s="18"/>
      <c r="B156" s="165"/>
      <c r="C156" s="165"/>
      <c r="D156" s="165"/>
      <c r="E156" s="165"/>
      <c r="F156" s="3"/>
      <c r="G156" s="3"/>
      <c r="H156" s="3"/>
      <c r="I156" s="3"/>
      <c r="J156" s="3"/>
    </row>
    <row r="157" spans="1:10" s="14" customFormat="1">
      <c r="A157" s="18"/>
      <c r="B157" s="165"/>
      <c r="C157" s="165"/>
      <c r="D157" s="165"/>
      <c r="E157" s="165"/>
      <c r="F157" s="3"/>
      <c r="G157" s="3"/>
      <c r="H157" s="3"/>
      <c r="I157" s="3"/>
      <c r="J157" s="3"/>
    </row>
    <row r="158" spans="1:10" s="14" customFormat="1">
      <c r="A158" s="18"/>
      <c r="B158" s="165"/>
      <c r="C158" s="165"/>
      <c r="D158" s="165"/>
      <c r="E158" s="165"/>
      <c r="F158" s="3"/>
      <c r="G158" s="3"/>
      <c r="H158" s="3"/>
      <c r="I158" s="3"/>
      <c r="J158" s="3"/>
    </row>
    <row r="159" spans="1:10" s="14" customFormat="1">
      <c r="A159" s="18"/>
      <c r="B159" s="165"/>
      <c r="C159" s="165"/>
      <c r="D159" s="165"/>
      <c r="E159" s="165"/>
      <c r="F159" s="3"/>
      <c r="G159" s="3"/>
      <c r="H159" s="3"/>
      <c r="I159" s="3"/>
      <c r="J159" s="3"/>
    </row>
    <row r="160" spans="1:10" s="14" customFormat="1">
      <c r="A160" s="18"/>
      <c r="B160" s="165"/>
      <c r="C160" s="165"/>
      <c r="D160" s="165"/>
      <c r="E160" s="165"/>
      <c r="F160" s="3"/>
      <c r="G160" s="3"/>
      <c r="H160" s="3"/>
      <c r="I160" s="3"/>
      <c r="J160" s="3"/>
    </row>
    <row r="161" spans="1:10" s="14" customFormat="1">
      <c r="A161" s="18"/>
      <c r="B161" s="165"/>
      <c r="C161" s="165"/>
      <c r="D161" s="165"/>
      <c r="E161" s="165"/>
      <c r="F161" s="3"/>
      <c r="G161" s="3"/>
      <c r="H161" s="3"/>
      <c r="I161" s="3"/>
      <c r="J161" s="3"/>
    </row>
    <row r="162" spans="1:10" s="14" customFormat="1">
      <c r="A162" s="18"/>
      <c r="B162" s="165"/>
      <c r="C162" s="165"/>
      <c r="D162" s="165"/>
      <c r="E162" s="165"/>
      <c r="F162" s="3"/>
      <c r="G162" s="3"/>
      <c r="H162" s="3"/>
      <c r="I162" s="3"/>
      <c r="J162" s="3"/>
    </row>
    <row r="163" spans="1:10" s="14" customFormat="1">
      <c r="A163" s="18"/>
      <c r="B163" s="165"/>
      <c r="C163" s="165"/>
      <c r="D163" s="165"/>
      <c r="E163" s="165"/>
      <c r="F163" s="3"/>
      <c r="G163" s="3"/>
      <c r="H163" s="3"/>
      <c r="I163" s="3"/>
      <c r="J163" s="3"/>
    </row>
    <row r="164" spans="1:10" s="14" customFormat="1">
      <c r="A164" s="18"/>
      <c r="B164" s="165"/>
      <c r="C164" s="165"/>
      <c r="D164" s="165"/>
      <c r="E164" s="165"/>
      <c r="F164" s="3"/>
      <c r="G164" s="3"/>
      <c r="H164" s="3"/>
      <c r="I164" s="3"/>
      <c r="J164" s="3"/>
    </row>
    <row r="165" spans="1:10" s="14" customFormat="1">
      <c r="A165" s="18"/>
      <c r="B165" s="165"/>
      <c r="C165" s="165"/>
      <c r="D165" s="165"/>
      <c r="E165" s="165"/>
      <c r="F165" s="3"/>
      <c r="G165" s="3"/>
      <c r="H165" s="3"/>
      <c r="I165" s="3"/>
      <c r="J165" s="3"/>
    </row>
    <row r="166" spans="1:10" s="14" customFormat="1">
      <c r="A166" s="18"/>
      <c r="B166" s="165"/>
      <c r="C166" s="165"/>
      <c r="D166" s="165"/>
      <c r="E166" s="165"/>
      <c r="F166" s="3"/>
      <c r="G166" s="3"/>
      <c r="H166" s="3"/>
      <c r="I166" s="3"/>
      <c r="J166" s="3"/>
    </row>
    <row r="167" spans="1:10" s="14" customFormat="1">
      <c r="A167" s="18"/>
      <c r="B167" s="165"/>
      <c r="C167" s="165"/>
      <c r="D167" s="165"/>
      <c r="E167" s="165"/>
      <c r="F167" s="3"/>
      <c r="G167" s="3"/>
      <c r="H167" s="3"/>
      <c r="I167" s="3"/>
      <c r="J167" s="3"/>
    </row>
    <row r="168" spans="1:10" s="14" customFormat="1">
      <c r="A168" s="18"/>
      <c r="B168" s="165"/>
      <c r="C168" s="165"/>
      <c r="D168" s="165"/>
      <c r="E168" s="165"/>
      <c r="F168" s="3"/>
      <c r="G168" s="3"/>
      <c r="H168" s="3"/>
      <c r="I168" s="3"/>
      <c r="J168" s="3"/>
    </row>
    <row r="169" spans="1:10" s="14" customFormat="1">
      <c r="A169" s="18"/>
      <c r="B169" s="165"/>
      <c r="C169" s="165"/>
      <c r="D169" s="165"/>
      <c r="E169" s="165"/>
      <c r="F169" s="3"/>
      <c r="G169" s="3"/>
      <c r="H169" s="3"/>
      <c r="I169" s="3"/>
      <c r="J169" s="3"/>
    </row>
    <row r="170" spans="1:10" s="14" customFormat="1">
      <c r="A170" s="18"/>
      <c r="B170" s="165"/>
      <c r="C170" s="165"/>
      <c r="D170" s="165"/>
      <c r="E170" s="165"/>
      <c r="F170" s="3"/>
      <c r="G170" s="3"/>
      <c r="H170" s="3"/>
      <c r="I170" s="3"/>
      <c r="J170" s="3"/>
    </row>
    <row r="171" spans="1:10" s="14" customFormat="1">
      <c r="A171" s="18"/>
      <c r="B171" s="165"/>
      <c r="C171" s="165"/>
      <c r="D171" s="165"/>
      <c r="E171" s="165"/>
      <c r="F171" s="3"/>
      <c r="G171" s="3"/>
      <c r="H171" s="3"/>
      <c r="I171" s="3"/>
      <c r="J171" s="3"/>
    </row>
    <row r="172" spans="1:10" s="14" customFormat="1">
      <c r="A172" s="18"/>
      <c r="B172" s="165"/>
      <c r="C172" s="165"/>
      <c r="D172" s="165"/>
      <c r="E172" s="165"/>
      <c r="F172" s="3"/>
      <c r="G172" s="3"/>
      <c r="H172" s="3"/>
      <c r="I172" s="3"/>
      <c r="J172" s="3"/>
    </row>
    <row r="173" spans="1:10" s="14" customFormat="1">
      <c r="A173" s="18"/>
      <c r="B173" s="165"/>
      <c r="C173" s="165"/>
      <c r="D173" s="165"/>
      <c r="E173" s="165"/>
      <c r="F173" s="3"/>
      <c r="G173" s="3"/>
      <c r="H173" s="3"/>
      <c r="I173" s="3"/>
      <c r="J173" s="3"/>
    </row>
    <row r="174" spans="1:10" s="14" customFormat="1">
      <c r="A174" s="18"/>
      <c r="B174" s="165"/>
      <c r="C174" s="165"/>
      <c r="D174" s="165"/>
      <c r="E174" s="165"/>
      <c r="F174" s="3"/>
      <c r="G174" s="3"/>
      <c r="H174" s="3"/>
      <c r="I174" s="3"/>
      <c r="J174" s="3"/>
    </row>
    <row r="175" spans="1:10" s="14" customFormat="1">
      <c r="A175" s="18"/>
      <c r="B175" s="165"/>
      <c r="C175" s="165"/>
      <c r="D175" s="165"/>
      <c r="E175" s="165"/>
      <c r="F175" s="3"/>
      <c r="G175" s="3"/>
      <c r="H175" s="3"/>
      <c r="I175" s="3"/>
      <c r="J175" s="3"/>
    </row>
    <row r="176" spans="1:10" s="14" customFormat="1">
      <c r="A176" s="18"/>
      <c r="B176" s="165"/>
      <c r="C176" s="165"/>
      <c r="D176" s="165"/>
      <c r="E176" s="165"/>
      <c r="F176" s="3"/>
      <c r="G176" s="3"/>
      <c r="H176" s="3"/>
      <c r="I176" s="3"/>
      <c r="J176" s="3"/>
    </row>
    <row r="177" spans="1:10" s="14" customFormat="1">
      <c r="A177" s="18"/>
      <c r="B177" s="165"/>
      <c r="C177" s="165"/>
      <c r="D177" s="165"/>
      <c r="E177" s="165"/>
      <c r="F177" s="3"/>
      <c r="G177" s="3"/>
      <c r="H177" s="3"/>
      <c r="I177" s="3"/>
      <c r="J177" s="3"/>
    </row>
    <row r="178" spans="1:10" s="14" customFormat="1">
      <c r="A178" s="18"/>
      <c r="B178" s="165"/>
      <c r="C178" s="165"/>
      <c r="D178" s="165"/>
      <c r="E178" s="165"/>
      <c r="F178" s="3"/>
      <c r="G178" s="3"/>
      <c r="H178" s="3"/>
      <c r="I178" s="3"/>
      <c r="J178" s="3"/>
    </row>
    <row r="179" spans="1:10" s="14" customFormat="1">
      <c r="A179" s="18"/>
      <c r="B179" s="165"/>
      <c r="C179" s="165"/>
      <c r="D179" s="165"/>
      <c r="E179" s="165"/>
      <c r="F179" s="3"/>
      <c r="G179" s="3"/>
      <c r="H179" s="3"/>
      <c r="I179" s="3"/>
      <c r="J179" s="3"/>
    </row>
    <row r="180" spans="1:10" s="14" customFormat="1">
      <c r="A180" s="18"/>
      <c r="B180" s="165"/>
      <c r="C180" s="165"/>
      <c r="D180" s="165"/>
      <c r="E180" s="165"/>
      <c r="F180" s="3"/>
      <c r="G180" s="3"/>
      <c r="H180" s="3"/>
      <c r="I180" s="3"/>
      <c r="J180" s="3"/>
    </row>
    <row r="181" spans="1:10" s="14" customFormat="1">
      <c r="A181" s="18"/>
      <c r="B181" s="165"/>
      <c r="C181" s="165"/>
      <c r="D181" s="165"/>
      <c r="E181" s="165"/>
      <c r="F181" s="3"/>
      <c r="G181" s="3"/>
      <c r="H181" s="3"/>
      <c r="I181" s="3"/>
      <c r="J181" s="3"/>
    </row>
    <row r="182" spans="1:10" s="14" customFormat="1">
      <c r="A182" s="18"/>
      <c r="B182" s="165"/>
      <c r="C182" s="165"/>
      <c r="D182" s="165"/>
      <c r="E182" s="165"/>
      <c r="F182" s="3"/>
      <c r="G182" s="3"/>
      <c r="H182" s="3"/>
      <c r="I182" s="3"/>
      <c r="J182" s="3"/>
    </row>
    <row r="183" spans="1:10" s="14" customFormat="1">
      <c r="A183" s="18"/>
      <c r="B183" s="165"/>
      <c r="C183" s="165"/>
      <c r="D183" s="165"/>
      <c r="E183" s="165"/>
      <c r="F183" s="3"/>
      <c r="G183" s="3"/>
      <c r="H183" s="3"/>
      <c r="I183" s="3"/>
      <c r="J183" s="3"/>
    </row>
    <row r="184" spans="1:10" s="14" customFormat="1">
      <c r="A184" s="18"/>
      <c r="B184" s="165"/>
      <c r="C184" s="165"/>
      <c r="D184" s="165"/>
      <c r="E184" s="165"/>
      <c r="F184" s="3"/>
      <c r="G184" s="3"/>
      <c r="H184" s="3"/>
      <c r="I184" s="3"/>
      <c r="J184" s="3"/>
    </row>
    <row r="185" spans="1:10" s="14" customFormat="1">
      <c r="A185" s="18"/>
      <c r="B185" s="165"/>
      <c r="C185" s="165"/>
      <c r="D185" s="165"/>
      <c r="E185" s="165"/>
      <c r="F185" s="3"/>
      <c r="G185" s="3"/>
      <c r="H185" s="3"/>
      <c r="I185" s="3"/>
      <c r="J185" s="3"/>
    </row>
    <row r="186" spans="1:10" s="14" customFormat="1">
      <c r="A186" s="18"/>
      <c r="B186" s="165"/>
      <c r="C186" s="165"/>
      <c r="D186" s="165"/>
      <c r="E186" s="165"/>
      <c r="F186" s="3"/>
      <c r="G186" s="3"/>
      <c r="H186" s="3"/>
      <c r="I186" s="3"/>
      <c r="J186" s="3"/>
    </row>
    <row r="187" spans="1:10" s="14" customFormat="1">
      <c r="A187" s="18"/>
      <c r="B187" s="165"/>
      <c r="C187" s="165"/>
      <c r="D187" s="165"/>
      <c r="E187" s="165"/>
      <c r="F187" s="3"/>
      <c r="G187" s="3"/>
      <c r="H187" s="3"/>
      <c r="I187" s="3"/>
      <c r="J187" s="3"/>
    </row>
    <row r="188" spans="1:10" s="14" customFormat="1">
      <c r="A188" s="18"/>
      <c r="B188" s="165"/>
      <c r="C188" s="165"/>
      <c r="D188" s="165"/>
      <c r="E188" s="165"/>
      <c r="F188" s="3"/>
      <c r="G188" s="3"/>
      <c r="H188" s="3"/>
      <c r="I188" s="3"/>
      <c r="J188" s="3"/>
    </row>
    <row r="189" spans="1:10" s="14" customFormat="1">
      <c r="A189" s="18"/>
      <c r="B189" s="165"/>
      <c r="C189" s="165"/>
      <c r="D189" s="165"/>
      <c r="E189" s="165"/>
      <c r="F189" s="3"/>
      <c r="G189" s="3"/>
      <c r="H189" s="3"/>
      <c r="I189" s="3"/>
      <c r="J189" s="3"/>
    </row>
    <row r="190" spans="1:10" s="14" customFormat="1">
      <c r="A190" s="18"/>
      <c r="B190" s="165"/>
      <c r="C190" s="165"/>
      <c r="D190" s="165"/>
      <c r="E190" s="165"/>
      <c r="F190" s="3"/>
      <c r="G190" s="3"/>
      <c r="H190" s="3"/>
      <c r="I190" s="3"/>
      <c r="J190" s="3"/>
    </row>
    <row r="191" spans="1:10" s="14" customFormat="1">
      <c r="A191" s="18"/>
      <c r="B191" s="165"/>
      <c r="C191" s="165"/>
      <c r="D191" s="165"/>
      <c r="E191" s="165"/>
      <c r="F191" s="3"/>
      <c r="G191" s="3"/>
      <c r="H191" s="3"/>
      <c r="I191" s="3"/>
      <c r="J191" s="3"/>
    </row>
    <row r="192" spans="1:10" s="14" customFormat="1">
      <c r="A192" s="18"/>
      <c r="B192" s="165"/>
      <c r="C192" s="165"/>
      <c r="D192" s="165"/>
      <c r="E192" s="165"/>
      <c r="F192" s="3"/>
      <c r="G192" s="3"/>
      <c r="H192" s="3"/>
      <c r="I192" s="3"/>
      <c r="J192" s="3"/>
    </row>
    <row r="193" spans="1:10" s="14" customFormat="1">
      <c r="A193" s="18"/>
      <c r="B193" s="165"/>
      <c r="C193" s="165"/>
      <c r="D193" s="165"/>
      <c r="E193" s="165"/>
      <c r="F193" s="3"/>
      <c r="G193" s="3"/>
      <c r="H193" s="3"/>
      <c r="I193" s="3"/>
      <c r="J193" s="3"/>
    </row>
    <row r="194" spans="1:10" s="14" customFormat="1">
      <c r="A194" s="18"/>
      <c r="B194" s="165"/>
      <c r="C194" s="165"/>
      <c r="D194" s="165"/>
      <c r="E194" s="165"/>
      <c r="F194" s="3"/>
      <c r="G194" s="3"/>
      <c r="H194" s="3"/>
      <c r="I194" s="3"/>
      <c r="J194" s="3"/>
    </row>
    <row r="195" spans="1:10" s="14" customFormat="1">
      <c r="A195" s="18"/>
      <c r="B195" s="165"/>
      <c r="C195" s="165"/>
      <c r="D195" s="165"/>
      <c r="E195" s="165"/>
      <c r="F195" s="3"/>
      <c r="G195" s="3"/>
      <c r="H195" s="3"/>
      <c r="I195" s="3"/>
      <c r="J195" s="3"/>
    </row>
    <row r="196" spans="1:10" s="14" customFormat="1">
      <c r="A196" s="18"/>
      <c r="B196" s="165"/>
      <c r="C196" s="165"/>
      <c r="D196" s="165"/>
      <c r="E196" s="165"/>
      <c r="F196" s="3"/>
      <c r="G196" s="3"/>
      <c r="H196" s="3"/>
      <c r="I196" s="3"/>
      <c r="J196" s="3"/>
    </row>
    <row r="197" spans="1:10" s="14" customFormat="1">
      <c r="A197" s="18"/>
      <c r="B197" s="165"/>
      <c r="C197" s="165"/>
      <c r="D197" s="165"/>
      <c r="E197" s="165"/>
      <c r="F197" s="3"/>
      <c r="G197" s="3"/>
      <c r="H197" s="3"/>
      <c r="I197" s="3"/>
      <c r="J197" s="3"/>
    </row>
    <row r="198" spans="1:10" s="14" customFormat="1">
      <c r="A198" s="18"/>
      <c r="B198" s="165"/>
      <c r="C198" s="165"/>
      <c r="D198" s="165"/>
      <c r="E198" s="165"/>
      <c r="F198" s="3"/>
      <c r="G198" s="3"/>
      <c r="H198" s="3"/>
      <c r="I198" s="3"/>
      <c r="J198" s="3"/>
    </row>
    <row r="199" spans="1:10" s="14" customFormat="1">
      <c r="A199" s="18"/>
      <c r="B199" s="165"/>
      <c r="C199" s="165"/>
      <c r="D199" s="165"/>
      <c r="E199" s="165"/>
      <c r="F199" s="3"/>
      <c r="G199" s="3"/>
      <c r="H199" s="3"/>
      <c r="I199" s="3"/>
      <c r="J199" s="3"/>
    </row>
    <row r="200" spans="1:10" s="14" customFormat="1">
      <c r="A200" s="18"/>
      <c r="B200" s="165"/>
      <c r="C200" s="165"/>
      <c r="D200" s="165"/>
      <c r="E200" s="165"/>
      <c r="F200" s="3"/>
      <c r="G200" s="3"/>
      <c r="H200" s="3"/>
      <c r="I200" s="3"/>
      <c r="J200" s="3"/>
    </row>
    <row r="201" spans="1:10" s="14" customFormat="1">
      <c r="A201" s="18"/>
      <c r="B201" s="165"/>
      <c r="C201" s="165"/>
      <c r="D201" s="165"/>
      <c r="E201" s="165"/>
      <c r="F201" s="3"/>
      <c r="G201" s="3"/>
      <c r="H201" s="3"/>
      <c r="I201" s="3"/>
      <c r="J201" s="3"/>
    </row>
    <row r="202" spans="1:10" s="14" customFormat="1">
      <c r="A202" s="18"/>
      <c r="B202" s="165"/>
      <c r="C202" s="165"/>
      <c r="D202" s="165"/>
      <c r="E202" s="165"/>
      <c r="F202" s="3"/>
      <c r="G202" s="3"/>
      <c r="H202" s="3"/>
      <c r="I202" s="3"/>
      <c r="J202" s="3"/>
    </row>
    <row r="203" spans="1:10" s="14" customFormat="1">
      <c r="A203" s="18"/>
      <c r="B203" s="165"/>
      <c r="C203" s="165"/>
      <c r="D203" s="165"/>
      <c r="E203" s="165"/>
      <c r="F203" s="3"/>
      <c r="G203" s="3"/>
      <c r="H203" s="3"/>
      <c r="I203" s="3"/>
      <c r="J203" s="3"/>
    </row>
    <row r="204" spans="1:10" s="14" customFormat="1">
      <c r="A204" s="18"/>
      <c r="B204" s="165"/>
      <c r="C204" s="165"/>
      <c r="D204" s="165"/>
      <c r="E204" s="165"/>
      <c r="F204" s="3"/>
      <c r="G204" s="3"/>
      <c r="H204" s="3"/>
      <c r="I204" s="3"/>
      <c r="J204" s="3"/>
    </row>
    <row r="205" spans="1:10" s="14" customFormat="1">
      <c r="A205" s="18"/>
      <c r="B205" s="165"/>
      <c r="C205" s="165"/>
      <c r="D205" s="165"/>
      <c r="E205" s="165"/>
      <c r="F205" s="3"/>
      <c r="G205" s="3"/>
      <c r="H205" s="3"/>
      <c r="I205" s="3"/>
      <c r="J205" s="3"/>
    </row>
    <row r="206" spans="1:10" s="14" customFormat="1">
      <c r="A206" s="18"/>
      <c r="B206" s="165"/>
      <c r="C206" s="165"/>
      <c r="D206" s="165"/>
      <c r="E206" s="165"/>
      <c r="F206" s="3"/>
      <c r="G206" s="3"/>
      <c r="H206" s="3"/>
      <c r="I206" s="3"/>
      <c r="J206" s="3"/>
    </row>
    <row r="207" spans="1:10" s="14" customFormat="1">
      <c r="A207" s="18"/>
      <c r="B207" s="165"/>
      <c r="C207" s="165"/>
      <c r="D207" s="165"/>
      <c r="E207" s="165"/>
      <c r="F207" s="3"/>
      <c r="G207" s="3"/>
      <c r="H207" s="3"/>
      <c r="I207" s="3"/>
      <c r="J207" s="3"/>
    </row>
    <row r="208" spans="1:10" s="14" customFormat="1">
      <c r="A208" s="18"/>
      <c r="B208" s="165"/>
      <c r="C208" s="165"/>
      <c r="D208" s="165"/>
      <c r="E208" s="165"/>
      <c r="F208" s="3"/>
      <c r="G208" s="3"/>
      <c r="H208" s="3"/>
      <c r="I208" s="3"/>
      <c r="J208" s="3"/>
    </row>
    <row r="209" spans="1:10" s="14" customFormat="1">
      <c r="A209" s="18"/>
      <c r="B209" s="165"/>
      <c r="C209" s="165"/>
      <c r="D209" s="165"/>
      <c r="E209" s="165"/>
      <c r="F209" s="3"/>
      <c r="G209" s="3"/>
      <c r="H209" s="3"/>
      <c r="I209" s="3"/>
      <c r="J209" s="3"/>
    </row>
    <row r="210" spans="1:10" s="14" customFormat="1">
      <c r="A210" s="18"/>
      <c r="B210" s="165"/>
      <c r="C210" s="165"/>
      <c r="D210" s="165"/>
      <c r="E210" s="165"/>
      <c r="F210" s="3"/>
      <c r="G210" s="3"/>
      <c r="H210" s="3"/>
      <c r="I210" s="3"/>
      <c r="J210" s="3"/>
    </row>
    <row r="211" spans="1:10" s="14" customFormat="1">
      <c r="A211" s="18"/>
      <c r="B211" s="165"/>
      <c r="C211" s="165"/>
      <c r="D211" s="165"/>
      <c r="E211" s="165"/>
      <c r="F211" s="3"/>
      <c r="G211" s="3"/>
      <c r="H211" s="3"/>
      <c r="I211" s="3"/>
      <c r="J211" s="3"/>
    </row>
    <row r="212" spans="1:10" s="14" customFormat="1">
      <c r="A212" s="18"/>
      <c r="B212" s="165"/>
      <c r="C212" s="165"/>
      <c r="D212" s="165"/>
      <c r="E212" s="165"/>
      <c r="F212" s="3"/>
      <c r="G212" s="3"/>
      <c r="H212" s="3"/>
      <c r="I212" s="3"/>
      <c r="J212" s="3"/>
    </row>
    <row r="213" spans="1:10" s="14" customFormat="1">
      <c r="A213" s="18"/>
      <c r="B213" s="165"/>
      <c r="C213" s="165"/>
      <c r="D213" s="165"/>
      <c r="E213" s="165"/>
      <c r="F213" s="3"/>
      <c r="G213" s="3"/>
      <c r="H213" s="3"/>
      <c r="I213" s="3"/>
      <c r="J213" s="3"/>
    </row>
    <row r="214" spans="1:10" s="14" customFormat="1">
      <c r="A214" s="18"/>
      <c r="B214" s="165"/>
      <c r="C214" s="165"/>
      <c r="D214" s="165"/>
      <c r="E214" s="165"/>
      <c r="F214" s="3"/>
      <c r="G214" s="3"/>
      <c r="H214" s="3"/>
      <c r="I214" s="3"/>
      <c r="J214" s="3"/>
    </row>
    <row r="215" spans="1:10" s="14" customFormat="1">
      <c r="A215" s="18"/>
      <c r="B215" s="165"/>
      <c r="C215" s="165"/>
      <c r="D215" s="165"/>
      <c r="E215" s="165"/>
      <c r="F215" s="3"/>
      <c r="G215" s="3"/>
      <c r="H215" s="3"/>
      <c r="I215" s="3"/>
      <c r="J215" s="3"/>
    </row>
    <row r="216" spans="1:10" s="14" customFormat="1">
      <c r="A216" s="18"/>
      <c r="B216" s="165"/>
      <c r="C216" s="165"/>
      <c r="D216" s="165"/>
      <c r="E216" s="165"/>
      <c r="F216" s="3"/>
      <c r="G216" s="3"/>
      <c r="H216" s="3"/>
      <c r="I216" s="3"/>
      <c r="J216" s="3"/>
    </row>
    <row r="217" spans="1:10" s="14" customFormat="1">
      <c r="A217" s="18"/>
      <c r="B217" s="165"/>
      <c r="C217" s="165"/>
      <c r="D217" s="165"/>
      <c r="E217" s="165"/>
      <c r="F217" s="3"/>
      <c r="G217" s="3"/>
      <c r="H217" s="3"/>
      <c r="I217" s="3"/>
      <c r="J217" s="3"/>
    </row>
    <row r="218" spans="1:10" s="14" customFormat="1">
      <c r="A218" s="18"/>
      <c r="B218" s="165"/>
      <c r="C218" s="165"/>
      <c r="D218" s="165"/>
      <c r="E218" s="165"/>
      <c r="F218" s="3"/>
      <c r="G218" s="3"/>
      <c r="H218" s="3"/>
      <c r="I218" s="3"/>
      <c r="J218" s="3"/>
    </row>
    <row r="219" spans="1:10" s="14" customFormat="1">
      <c r="A219" s="18"/>
      <c r="B219" s="165"/>
      <c r="C219" s="165"/>
      <c r="D219" s="165"/>
      <c r="E219" s="165"/>
      <c r="F219" s="3"/>
      <c r="G219" s="3"/>
      <c r="H219" s="3"/>
      <c r="I219" s="3"/>
      <c r="J219" s="3"/>
    </row>
    <row r="220" spans="1:10" s="14" customFormat="1">
      <c r="A220" s="18"/>
      <c r="B220" s="165"/>
      <c r="C220" s="165"/>
      <c r="D220" s="165"/>
      <c r="E220" s="165"/>
      <c r="F220" s="3"/>
      <c r="G220" s="3"/>
      <c r="H220" s="3"/>
      <c r="I220" s="3"/>
      <c r="J220" s="3"/>
    </row>
    <row r="221" spans="1:10" s="14" customFormat="1">
      <c r="A221" s="18"/>
      <c r="B221" s="165"/>
      <c r="C221" s="165"/>
      <c r="D221" s="165"/>
      <c r="E221" s="165"/>
      <c r="F221" s="3"/>
      <c r="G221" s="3"/>
      <c r="H221" s="3"/>
      <c r="I221" s="3"/>
      <c r="J221" s="3"/>
    </row>
    <row r="222" spans="1:10" s="14" customFormat="1">
      <c r="A222" s="18"/>
      <c r="B222" s="165"/>
      <c r="C222" s="165"/>
      <c r="D222" s="165"/>
      <c r="E222" s="165"/>
      <c r="F222" s="3"/>
      <c r="G222" s="3"/>
      <c r="H222" s="3"/>
      <c r="I222" s="3"/>
      <c r="J222" s="3"/>
    </row>
    <row r="223" spans="1:10" s="14" customFormat="1">
      <c r="A223" s="18"/>
      <c r="B223" s="165"/>
      <c r="C223" s="165"/>
      <c r="D223" s="165"/>
      <c r="E223" s="165"/>
      <c r="F223" s="3"/>
      <c r="G223" s="3"/>
      <c r="H223" s="3"/>
      <c r="I223" s="3"/>
      <c r="J223" s="3"/>
    </row>
    <row r="224" spans="1:10" s="14" customFormat="1">
      <c r="A224" s="18"/>
      <c r="B224" s="165"/>
      <c r="C224" s="165"/>
      <c r="D224" s="165"/>
      <c r="E224" s="165"/>
      <c r="F224" s="3"/>
      <c r="G224" s="3"/>
      <c r="H224" s="3"/>
      <c r="I224" s="3"/>
      <c r="J224" s="3"/>
    </row>
    <row r="225" spans="1:10" s="14" customFormat="1">
      <c r="A225" s="18"/>
      <c r="B225" s="165"/>
      <c r="C225" s="165"/>
      <c r="D225" s="165"/>
      <c r="E225" s="165"/>
      <c r="F225" s="3"/>
      <c r="G225" s="3"/>
      <c r="H225" s="3"/>
      <c r="I225" s="3"/>
      <c r="J225" s="3"/>
    </row>
    <row r="226" spans="1:10" s="14" customFormat="1">
      <c r="A226" s="18"/>
      <c r="B226" s="165"/>
      <c r="C226" s="165"/>
      <c r="D226" s="165"/>
      <c r="E226" s="165"/>
      <c r="F226" s="3"/>
      <c r="G226" s="3"/>
      <c r="H226" s="3"/>
      <c r="I226" s="3"/>
      <c r="J226" s="3"/>
    </row>
    <row r="227" spans="1:10" s="14" customFormat="1">
      <c r="A227" s="18"/>
      <c r="B227" s="165"/>
      <c r="C227" s="165"/>
      <c r="D227" s="165"/>
      <c r="E227" s="165"/>
      <c r="F227" s="3"/>
      <c r="G227" s="3"/>
      <c r="H227" s="3"/>
      <c r="I227" s="3"/>
      <c r="J227" s="3"/>
    </row>
    <row r="228" spans="1:10" s="14" customFormat="1">
      <c r="A228" s="18"/>
      <c r="B228" s="165"/>
      <c r="C228" s="165"/>
      <c r="D228" s="165"/>
      <c r="E228" s="165"/>
      <c r="F228" s="3"/>
      <c r="G228" s="3"/>
      <c r="H228" s="3"/>
      <c r="I228" s="3"/>
      <c r="J228" s="3"/>
    </row>
    <row r="229" spans="1:10" s="14" customFormat="1">
      <c r="A229" s="18"/>
      <c r="B229" s="165"/>
      <c r="C229" s="165"/>
      <c r="D229" s="165"/>
      <c r="E229" s="165"/>
      <c r="F229" s="3"/>
      <c r="G229" s="3"/>
      <c r="H229" s="3"/>
      <c r="I229" s="3"/>
      <c r="J229" s="3"/>
    </row>
    <row r="230" spans="1:10" s="14" customFormat="1">
      <c r="A230" s="18"/>
      <c r="B230" s="165"/>
      <c r="C230" s="165"/>
      <c r="D230" s="165"/>
      <c r="E230" s="165"/>
      <c r="F230" s="3"/>
      <c r="G230" s="3"/>
      <c r="H230" s="3"/>
      <c r="I230" s="3"/>
      <c r="J230" s="3"/>
    </row>
    <row r="231" spans="1:10" s="14" customFormat="1">
      <c r="A231" s="18"/>
      <c r="B231" s="165"/>
      <c r="C231" s="165"/>
      <c r="D231" s="165"/>
      <c r="E231" s="165"/>
      <c r="F231" s="3"/>
      <c r="G231" s="3"/>
      <c r="H231" s="3"/>
      <c r="I231" s="3"/>
      <c r="J231" s="3"/>
    </row>
    <row r="232" spans="1:10" s="14" customFormat="1">
      <c r="A232" s="18"/>
      <c r="B232" s="165"/>
      <c r="C232" s="165"/>
      <c r="D232" s="165"/>
      <c r="E232" s="165"/>
      <c r="F232" s="3"/>
      <c r="G232" s="3"/>
      <c r="H232" s="3"/>
      <c r="I232" s="3"/>
      <c r="J232" s="3"/>
    </row>
    <row r="233" spans="1:10" s="14" customFormat="1">
      <c r="A233" s="18"/>
      <c r="B233" s="165"/>
      <c r="C233" s="165"/>
      <c r="D233" s="165"/>
      <c r="E233" s="165"/>
      <c r="F233" s="3"/>
      <c r="G233" s="3"/>
      <c r="H233" s="3"/>
      <c r="I233" s="3"/>
      <c r="J233" s="3"/>
    </row>
    <row r="234" spans="1:10" s="14" customFormat="1">
      <c r="A234" s="18"/>
      <c r="B234" s="165"/>
      <c r="C234" s="165"/>
      <c r="D234" s="165"/>
      <c r="E234" s="165"/>
      <c r="F234" s="3"/>
      <c r="G234" s="3"/>
      <c r="H234" s="3"/>
      <c r="I234" s="3"/>
      <c r="J234" s="3"/>
    </row>
    <row r="235" spans="1:10" s="14" customFormat="1">
      <c r="A235" s="18"/>
      <c r="B235" s="165"/>
      <c r="C235" s="165"/>
      <c r="D235" s="165"/>
      <c r="E235" s="165"/>
      <c r="F235" s="3"/>
      <c r="G235" s="3"/>
      <c r="H235" s="3"/>
      <c r="I235" s="3"/>
      <c r="J235" s="3"/>
    </row>
    <row r="236" spans="1:10" s="14" customFormat="1">
      <c r="A236" s="18"/>
      <c r="B236" s="165"/>
      <c r="C236" s="165"/>
      <c r="D236" s="165"/>
      <c r="E236" s="165"/>
      <c r="F236" s="3"/>
      <c r="G236" s="3"/>
      <c r="H236" s="3"/>
      <c r="I236" s="3"/>
      <c r="J236" s="3"/>
    </row>
    <row r="237" spans="1:10" s="14" customFormat="1">
      <c r="A237" s="18"/>
      <c r="B237" s="165"/>
      <c r="C237" s="165"/>
      <c r="D237" s="165"/>
      <c r="E237" s="165"/>
      <c r="F237" s="3"/>
      <c r="G237" s="3"/>
      <c r="H237" s="3"/>
      <c r="I237" s="3"/>
      <c r="J237" s="3"/>
    </row>
    <row r="238" spans="1:10" s="14" customFormat="1">
      <c r="A238" s="18"/>
      <c r="B238" s="165"/>
      <c r="C238" s="165"/>
      <c r="D238" s="165"/>
      <c r="E238" s="165"/>
      <c r="F238" s="3"/>
      <c r="G238" s="3"/>
      <c r="H238" s="3"/>
      <c r="I238" s="3"/>
      <c r="J238" s="3"/>
    </row>
    <row r="239" spans="1:10" s="14" customFormat="1">
      <c r="A239" s="18"/>
      <c r="B239" s="165"/>
      <c r="C239" s="165"/>
      <c r="D239" s="165"/>
      <c r="E239" s="165"/>
      <c r="F239" s="3"/>
      <c r="G239" s="3"/>
      <c r="H239" s="3"/>
      <c r="I239" s="3"/>
      <c r="J239" s="3"/>
    </row>
    <row r="240" spans="1:10" s="14" customFormat="1">
      <c r="A240" s="18"/>
      <c r="B240" s="165"/>
      <c r="C240" s="165"/>
      <c r="D240" s="165"/>
      <c r="E240" s="165"/>
      <c r="F240" s="3"/>
      <c r="G240" s="3"/>
      <c r="H240" s="3"/>
      <c r="I240" s="3"/>
      <c r="J240" s="3"/>
    </row>
    <row r="241" spans="1:10" s="14" customFormat="1">
      <c r="A241" s="18"/>
      <c r="B241" s="165"/>
      <c r="C241" s="165"/>
      <c r="D241" s="165"/>
      <c r="E241" s="165"/>
      <c r="F241" s="3"/>
      <c r="G241" s="3"/>
      <c r="H241" s="3"/>
      <c r="I241" s="3"/>
      <c r="J241" s="3"/>
    </row>
    <row r="242" spans="1:10" s="14" customFormat="1">
      <c r="A242" s="18"/>
      <c r="B242" s="165"/>
      <c r="C242" s="165"/>
      <c r="D242" s="165"/>
      <c r="E242" s="165"/>
      <c r="F242" s="3"/>
      <c r="G242" s="3"/>
      <c r="H242" s="3"/>
      <c r="I242" s="3"/>
      <c r="J242" s="3"/>
    </row>
    <row r="243" spans="1:10" s="14" customFormat="1">
      <c r="A243" s="18"/>
      <c r="B243" s="165"/>
      <c r="C243" s="165"/>
      <c r="D243" s="165"/>
      <c r="E243" s="165"/>
      <c r="F243" s="3"/>
      <c r="G243" s="3"/>
      <c r="H243" s="3"/>
      <c r="I243" s="3"/>
      <c r="J243" s="3"/>
    </row>
    <row r="244" spans="1:10" s="14" customFormat="1">
      <c r="A244" s="18"/>
      <c r="B244" s="165"/>
      <c r="C244" s="165"/>
      <c r="D244" s="165"/>
      <c r="E244" s="165"/>
      <c r="F244" s="3"/>
      <c r="G244" s="3"/>
      <c r="H244" s="3"/>
      <c r="I244" s="3"/>
      <c r="J244" s="3"/>
    </row>
    <row r="245" spans="1:10" s="14" customFormat="1">
      <c r="A245" s="18"/>
      <c r="B245" s="165"/>
      <c r="C245" s="165"/>
      <c r="D245" s="165"/>
      <c r="E245" s="165"/>
      <c r="F245" s="3"/>
      <c r="G245" s="3"/>
      <c r="H245" s="3"/>
      <c r="I245" s="3"/>
      <c r="J245" s="3"/>
    </row>
    <row r="246" spans="1:10" s="14" customFormat="1">
      <c r="A246" s="18"/>
      <c r="B246" s="165"/>
      <c r="C246" s="165"/>
      <c r="D246" s="165"/>
      <c r="E246" s="165"/>
      <c r="F246" s="3"/>
      <c r="G246" s="3"/>
      <c r="H246" s="3"/>
      <c r="I246" s="3"/>
      <c r="J246" s="3"/>
    </row>
    <row r="247" spans="1:10" s="14" customFormat="1">
      <c r="A247" s="18"/>
      <c r="B247" s="165"/>
      <c r="C247" s="165"/>
      <c r="D247" s="165"/>
      <c r="E247" s="165"/>
      <c r="F247" s="3"/>
      <c r="G247" s="3"/>
      <c r="H247" s="3"/>
      <c r="I247" s="3"/>
      <c r="J247" s="3"/>
    </row>
    <row r="248" spans="1:10" s="14" customFormat="1">
      <c r="A248" s="18"/>
      <c r="B248" s="165"/>
      <c r="C248" s="165"/>
      <c r="D248" s="165"/>
      <c r="E248" s="165"/>
      <c r="F248" s="3"/>
      <c r="G248" s="3"/>
      <c r="H248" s="3"/>
      <c r="I248" s="3"/>
      <c r="J248" s="3"/>
    </row>
    <row r="249" spans="1:10" s="14" customFormat="1">
      <c r="A249" s="18"/>
      <c r="B249" s="165"/>
      <c r="C249" s="165"/>
      <c r="D249" s="165"/>
      <c r="E249" s="165"/>
      <c r="F249" s="3"/>
      <c r="G249" s="3"/>
      <c r="H249" s="3"/>
      <c r="I249" s="3"/>
      <c r="J249" s="3"/>
    </row>
    <row r="250" spans="1:10" s="14" customFormat="1">
      <c r="A250" s="18"/>
      <c r="B250" s="165"/>
      <c r="C250" s="165"/>
      <c r="D250" s="165"/>
      <c r="E250" s="165"/>
      <c r="F250" s="3"/>
      <c r="G250" s="3"/>
      <c r="H250" s="3"/>
      <c r="I250" s="3"/>
      <c r="J250" s="3"/>
    </row>
    <row r="251" spans="1:10" s="14" customFormat="1">
      <c r="A251" s="18"/>
      <c r="B251" s="165"/>
      <c r="C251" s="165"/>
      <c r="D251" s="165"/>
      <c r="E251" s="165"/>
      <c r="F251" s="3"/>
      <c r="G251" s="3"/>
      <c r="H251" s="3"/>
      <c r="I251" s="3"/>
      <c r="J251" s="3"/>
    </row>
    <row r="252" spans="1:10" s="14" customFormat="1">
      <c r="A252" s="18"/>
      <c r="B252" s="165"/>
      <c r="C252" s="165"/>
      <c r="D252" s="165"/>
      <c r="E252" s="165"/>
      <c r="F252" s="3"/>
      <c r="G252" s="3"/>
      <c r="H252" s="3"/>
      <c r="I252" s="3"/>
      <c r="J252" s="3"/>
    </row>
    <row r="253" spans="1:10" s="14" customFormat="1">
      <c r="A253" s="18"/>
      <c r="B253" s="165"/>
      <c r="C253" s="165"/>
      <c r="D253" s="165"/>
      <c r="E253" s="165"/>
      <c r="F253" s="3"/>
      <c r="G253" s="3"/>
      <c r="H253" s="3"/>
      <c r="I253" s="3"/>
      <c r="J253" s="3"/>
    </row>
    <row r="254" spans="1:10" s="14" customFormat="1">
      <c r="A254" s="18"/>
      <c r="B254" s="165"/>
      <c r="C254" s="165"/>
      <c r="D254" s="165"/>
      <c r="E254" s="165"/>
      <c r="F254" s="3"/>
      <c r="G254" s="3"/>
      <c r="H254" s="3"/>
      <c r="I254" s="3"/>
      <c r="J254" s="3"/>
    </row>
    <row r="255" spans="1:10" s="14" customFormat="1">
      <c r="A255" s="18"/>
      <c r="B255" s="165"/>
      <c r="C255" s="165"/>
      <c r="D255" s="165"/>
      <c r="E255" s="165"/>
      <c r="F255" s="3"/>
      <c r="G255" s="3"/>
      <c r="H255" s="3"/>
      <c r="I255" s="3"/>
      <c r="J255" s="3"/>
    </row>
    <row r="256" spans="1:10" s="14" customFormat="1">
      <c r="A256" s="18"/>
      <c r="B256" s="165"/>
      <c r="C256" s="165"/>
      <c r="D256" s="165"/>
      <c r="E256" s="165"/>
      <c r="F256" s="3"/>
      <c r="G256" s="3"/>
      <c r="H256" s="3"/>
      <c r="I256" s="3"/>
      <c r="J256" s="3"/>
    </row>
    <row r="257" spans="1:10" s="14" customFormat="1">
      <c r="A257" s="18"/>
      <c r="B257" s="165"/>
      <c r="C257" s="165"/>
      <c r="D257" s="165"/>
      <c r="E257" s="165"/>
      <c r="F257" s="3"/>
      <c r="G257" s="3"/>
      <c r="H257" s="3"/>
      <c r="I257" s="3"/>
      <c r="J257" s="3"/>
    </row>
    <row r="258" spans="1:10" s="14" customFormat="1">
      <c r="A258" s="18"/>
      <c r="B258" s="165"/>
      <c r="C258" s="165"/>
      <c r="D258" s="165"/>
      <c r="E258" s="165"/>
      <c r="F258" s="3"/>
      <c r="G258" s="3"/>
      <c r="H258" s="3"/>
      <c r="I258" s="3"/>
      <c r="J258" s="3"/>
    </row>
    <row r="259" spans="1:10" s="14" customFormat="1">
      <c r="A259" s="18"/>
      <c r="B259" s="165"/>
      <c r="C259" s="165"/>
      <c r="D259" s="165"/>
      <c r="E259" s="165"/>
      <c r="F259" s="3"/>
      <c r="G259" s="3"/>
      <c r="H259" s="3"/>
      <c r="I259" s="3"/>
      <c r="J259" s="3"/>
    </row>
    <row r="260" spans="1:10" s="14" customFormat="1">
      <c r="A260" s="18"/>
      <c r="B260" s="165"/>
      <c r="C260" s="165"/>
      <c r="D260" s="165"/>
      <c r="E260" s="165"/>
      <c r="F260" s="3"/>
      <c r="G260" s="3"/>
      <c r="H260" s="3"/>
      <c r="I260" s="3"/>
      <c r="J260" s="3"/>
    </row>
    <row r="261" spans="1:10" s="14" customFormat="1">
      <c r="A261" s="18"/>
      <c r="B261" s="165"/>
      <c r="C261" s="165"/>
      <c r="D261" s="165"/>
      <c r="E261" s="165"/>
      <c r="F261" s="3"/>
      <c r="G261" s="3"/>
      <c r="H261" s="3"/>
      <c r="I261" s="3"/>
      <c r="J261" s="3"/>
    </row>
    <row r="262" spans="1:10" s="14" customFormat="1">
      <c r="A262" s="18"/>
      <c r="B262" s="165"/>
      <c r="C262" s="165"/>
      <c r="D262" s="165"/>
      <c r="E262" s="165"/>
      <c r="F262" s="3"/>
      <c r="G262" s="3"/>
      <c r="H262" s="3"/>
      <c r="I262" s="3"/>
      <c r="J262" s="3"/>
    </row>
    <row r="263" spans="1:10" s="14" customFormat="1">
      <c r="A263" s="18"/>
      <c r="B263" s="165"/>
      <c r="C263" s="165"/>
      <c r="D263" s="165"/>
      <c r="E263" s="165"/>
      <c r="F263" s="3"/>
      <c r="G263" s="3"/>
      <c r="H263" s="3"/>
      <c r="I263" s="3"/>
      <c r="J263" s="3"/>
    </row>
    <row r="264" spans="1:10" s="14" customFormat="1">
      <c r="A264" s="18"/>
      <c r="B264" s="165"/>
      <c r="C264" s="165"/>
      <c r="D264" s="165"/>
      <c r="E264" s="165"/>
      <c r="F264" s="3"/>
      <c r="G264" s="3"/>
      <c r="H264" s="3"/>
      <c r="I264" s="3"/>
      <c r="J264" s="3"/>
    </row>
    <row r="265" spans="1:10" s="14" customFormat="1">
      <c r="A265" s="18"/>
      <c r="B265" s="165"/>
      <c r="C265" s="165"/>
      <c r="D265" s="165"/>
      <c r="E265" s="165"/>
      <c r="F265" s="3"/>
      <c r="G265" s="3"/>
      <c r="H265" s="3"/>
      <c r="I265" s="3"/>
      <c r="J265" s="3"/>
    </row>
    <row r="266" spans="1:10" s="14" customFormat="1">
      <c r="A266" s="18"/>
      <c r="B266" s="165"/>
      <c r="C266" s="165"/>
      <c r="D266" s="165"/>
      <c r="E266" s="165"/>
      <c r="F266" s="3"/>
      <c r="G266" s="3"/>
      <c r="H266" s="3"/>
      <c r="I266" s="3"/>
      <c r="J266" s="3"/>
    </row>
    <row r="267" spans="1:10" s="14" customFormat="1">
      <c r="A267" s="18"/>
      <c r="B267" s="165"/>
      <c r="C267" s="165"/>
      <c r="D267" s="165"/>
      <c r="E267" s="165"/>
      <c r="F267" s="3"/>
      <c r="G267" s="3"/>
      <c r="H267" s="3"/>
      <c r="I267" s="3"/>
      <c r="J267" s="3"/>
    </row>
    <row r="268" spans="1:10" s="14" customFormat="1">
      <c r="A268" s="18"/>
      <c r="B268" s="165"/>
      <c r="C268" s="165"/>
      <c r="D268" s="165"/>
      <c r="E268" s="165"/>
      <c r="F268" s="3"/>
      <c r="G268" s="3"/>
      <c r="H268" s="3"/>
      <c r="I268" s="3"/>
      <c r="J268" s="3"/>
    </row>
    <row r="269" spans="1:10" s="14" customFormat="1">
      <c r="A269" s="18"/>
      <c r="B269" s="165"/>
      <c r="C269" s="165"/>
      <c r="D269" s="165"/>
      <c r="E269" s="165"/>
      <c r="F269" s="3"/>
      <c r="G269" s="3"/>
      <c r="H269" s="3"/>
      <c r="I269" s="3"/>
      <c r="J269" s="3"/>
    </row>
    <row r="270" spans="1:10" s="14" customFormat="1">
      <c r="A270" s="18"/>
      <c r="B270" s="165"/>
      <c r="C270" s="165"/>
      <c r="D270" s="165"/>
      <c r="E270" s="165"/>
      <c r="F270" s="3"/>
      <c r="G270" s="3"/>
      <c r="H270" s="3"/>
      <c r="I270" s="3"/>
      <c r="J270" s="3"/>
    </row>
    <row r="271" spans="1:10" s="14" customFormat="1">
      <c r="A271" s="18"/>
      <c r="B271" s="165"/>
      <c r="C271" s="165"/>
      <c r="D271" s="165"/>
      <c r="E271" s="165"/>
      <c r="F271" s="3"/>
      <c r="G271" s="3"/>
      <c r="H271" s="3"/>
      <c r="I271" s="3"/>
      <c r="J271" s="3"/>
    </row>
    <row r="272" spans="1:10" s="14" customFormat="1">
      <c r="A272" s="18"/>
      <c r="B272" s="165"/>
      <c r="C272" s="165"/>
      <c r="D272" s="165"/>
      <c r="E272" s="165"/>
      <c r="F272" s="3"/>
      <c r="G272" s="3"/>
      <c r="H272" s="3"/>
      <c r="I272" s="3"/>
      <c r="J272" s="3"/>
    </row>
    <row r="273" spans="1:10" s="14" customFormat="1">
      <c r="A273" s="18"/>
      <c r="B273" s="165"/>
      <c r="C273" s="165"/>
      <c r="D273" s="165"/>
      <c r="E273" s="165"/>
      <c r="F273" s="3"/>
      <c r="G273" s="3"/>
      <c r="H273" s="3"/>
      <c r="I273" s="3"/>
      <c r="J273" s="3"/>
    </row>
    <row r="274" spans="1:10" s="14" customFormat="1">
      <c r="A274" s="18"/>
      <c r="B274" s="165"/>
      <c r="C274" s="165"/>
      <c r="D274" s="165"/>
      <c r="E274" s="165"/>
      <c r="F274" s="3"/>
      <c r="G274" s="3"/>
      <c r="H274" s="3"/>
      <c r="I274" s="3"/>
      <c r="J274" s="3"/>
    </row>
    <row r="275" spans="1:10" s="14" customFormat="1">
      <c r="A275" s="18"/>
      <c r="B275" s="165"/>
      <c r="C275" s="165"/>
      <c r="D275" s="165"/>
      <c r="E275" s="165"/>
      <c r="F275" s="3"/>
      <c r="G275" s="3"/>
      <c r="H275" s="3"/>
      <c r="I275" s="3"/>
      <c r="J275" s="3"/>
    </row>
    <row r="276" spans="1:10" s="14" customFormat="1">
      <c r="A276" s="18"/>
      <c r="B276" s="165"/>
      <c r="C276" s="165"/>
      <c r="D276" s="165"/>
      <c r="E276" s="165"/>
      <c r="F276" s="3"/>
      <c r="G276" s="3"/>
      <c r="H276" s="3"/>
      <c r="I276" s="3"/>
      <c r="J276" s="3"/>
    </row>
    <row r="277" spans="1:10" s="14" customFormat="1">
      <c r="A277" s="18"/>
      <c r="B277" s="165"/>
      <c r="C277" s="165"/>
      <c r="D277" s="165"/>
      <c r="E277" s="165"/>
      <c r="F277" s="3"/>
      <c r="G277" s="3"/>
      <c r="H277" s="3"/>
      <c r="I277" s="3"/>
      <c r="J277" s="3"/>
    </row>
    <row r="278" spans="1:10" s="14" customFormat="1">
      <c r="A278" s="18"/>
      <c r="B278" s="165"/>
      <c r="C278" s="165"/>
      <c r="D278" s="165"/>
      <c r="E278" s="165"/>
      <c r="F278" s="3"/>
      <c r="G278" s="3"/>
      <c r="H278" s="3"/>
      <c r="I278" s="3"/>
      <c r="J278" s="3"/>
    </row>
    <row r="279" spans="1:10" s="14" customFormat="1">
      <c r="A279" s="18"/>
      <c r="B279" s="165"/>
      <c r="C279" s="165"/>
      <c r="D279" s="165"/>
      <c r="E279" s="165"/>
      <c r="F279" s="3"/>
      <c r="G279" s="3"/>
      <c r="H279" s="3"/>
      <c r="I279" s="3"/>
      <c r="J279" s="3"/>
    </row>
    <row r="280" spans="1:10" s="14" customFormat="1">
      <c r="A280" s="18"/>
      <c r="B280" s="165"/>
      <c r="C280" s="165"/>
      <c r="D280" s="165"/>
      <c r="E280" s="165"/>
      <c r="F280" s="3"/>
      <c r="G280" s="3"/>
      <c r="H280" s="3"/>
      <c r="I280" s="3"/>
      <c r="J280" s="3"/>
    </row>
    <row r="281" spans="1:10" s="14" customFormat="1">
      <c r="A281" s="18"/>
      <c r="B281" s="165"/>
      <c r="C281" s="165"/>
      <c r="D281" s="165"/>
      <c r="E281" s="165"/>
      <c r="F281" s="3"/>
      <c r="G281" s="3"/>
      <c r="H281" s="3"/>
      <c r="I281" s="3"/>
      <c r="J281" s="3"/>
    </row>
    <row r="282" spans="1:10" s="14" customFormat="1">
      <c r="A282" s="18"/>
      <c r="B282" s="165"/>
      <c r="C282" s="165"/>
      <c r="D282" s="165"/>
      <c r="E282" s="165"/>
      <c r="F282" s="3"/>
      <c r="G282" s="3"/>
      <c r="H282" s="3"/>
      <c r="I282" s="3"/>
      <c r="J282" s="3"/>
    </row>
    <row r="283" spans="1:10" s="14" customFormat="1">
      <c r="A283" s="18"/>
      <c r="B283" s="165"/>
      <c r="C283" s="165"/>
      <c r="D283" s="165"/>
      <c r="E283" s="165"/>
      <c r="F283" s="3"/>
      <c r="G283" s="3"/>
      <c r="H283" s="3"/>
      <c r="I283" s="3"/>
      <c r="J283" s="3"/>
    </row>
    <row r="284" spans="1:10" s="14" customFormat="1">
      <c r="A284" s="18"/>
      <c r="B284" s="165"/>
      <c r="C284" s="165"/>
      <c r="D284" s="165"/>
      <c r="E284" s="165"/>
      <c r="F284" s="3"/>
      <c r="G284" s="3"/>
      <c r="H284" s="3"/>
      <c r="I284" s="3"/>
      <c r="J284" s="3"/>
    </row>
    <row r="285" spans="1:10" s="14" customFormat="1">
      <c r="A285" s="18"/>
      <c r="B285" s="165"/>
      <c r="C285" s="165"/>
      <c r="D285" s="165"/>
      <c r="E285" s="165"/>
      <c r="F285" s="3"/>
      <c r="G285" s="3"/>
      <c r="H285" s="3"/>
      <c r="I285" s="3"/>
      <c r="J285" s="3"/>
    </row>
    <row r="286" spans="1:10" s="14" customFormat="1">
      <c r="A286" s="18"/>
      <c r="B286" s="165"/>
      <c r="C286" s="165"/>
      <c r="D286" s="165"/>
      <c r="E286" s="165"/>
      <c r="F286" s="3"/>
      <c r="G286" s="3"/>
      <c r="H286" s="3"/>
      <c r="I286" s="3"/>
      <c r="J286" s="3"/>
    </row>
    <row r="287" spans="1:10" s="14" customFormat="1">
      <c r="A287" s="18"/>
      <c r="B287" s="165"/>
      <c r="C287" s="165"/>
      <c r="D287" s="165"/>
      <c r="E287" s="165"/>
      <c r="F287" s="3"/>
      <c r="G287" s="3"/>
      <c r="H287" s="3"/>
      <c r="I287" s="3"/>
      <c r="J287" s="3"/>
    </row>
    <row r="288" spans="1:10" s="14" customFormat="1">
      <c r="A288" s="18"/>
      <c r="B288" s="165"/>
      <c r="C288" s="165"/>
      <c r="D288" s="165"/>
      <c r="E288" s="165"/>
      <c r="F288" s="3"/>
      <c r="G288" s="3"/>
      <c r="H288" s="3"/>
      <c r="I288" s="3"/>
      <c r="J288" s="3"/>
    </row>
    <row r="289" spans="1:10" s="14" customFormat="1">
      <c r="A289" s="18"/>
      <c r="B289" s="165"/>
      <c r="C289" s="165"/>
      <c r="D289" s="165"/>
      <c r="E289" s="165"/>
      <c r="F289" s="3"/>
      <c r="G289" s="3"/>
      <c r="H289" s="3"/>
      <c r="I289" s="3"/>
      <c r="J289" s="3"/>
    </row>
    <row r="290" spans="1:10" s="14" customFormat="1">
      <c r="A290" s="18"/>
      <c r="B290" s="165"/>
      <c r="C290" s="165"/>
      <c r="D290" s="165"/>
      <c r="E290" s="165"/>
      <c r="F290" s="3"/>
      <c r="G290" s="3"/>
      <c r="H290" s="3"/>
      <c r="I290" s="3"/>
      <c r="J290" s="3"/>
    </row>
    <row r="291" spans="1:10" s="14" customFormat="1">
      <c r="A291" s="18"/>
      <c r="B291" s="165"/>
      <c r="C291" s="165"/>
      <c r="D291" s="165"/>
      <c r="E291" s="165"/>
      <c r="F291" s="3"/>
      <c r="G291" s="3"/>
      <c r="H291" s="3"/>
      <c r="I291" s="3"/>
      <c r="J291" s="3"/>
    </row>
    <row r="292" spans="1:10" s="14" customFormat="1">
      <c r="A292" s="3"/>
      <c r="F292" s="3"/>
      <c r="G292" s="3"/>
      <c r="H292" s="3"/>
      <c r="I292" s="3"/>
      <c r="J292" s="3"/>
    </row>
    <row r="293" spans="1:10" s="14" customFormat="1">
      <c r="A293" s="3"/>
      <c r="F293" s="3"/>
      <c r="G293" s="3"/>
      <c r="H293" s="3"/>
      <c r="I293" s="3"/>
      <c r="J293" s="3"/>
    </row>
    <row r="294" spans="1:10" s="14" customFormat="1">
      <c r="A294" s="3"/>
      <c r="F294" s="3"/>
      <c r="G294" s="3"/>
      <c r="H294" s="3"/>
      <c r="I294" s="3"/>
      <c r="J294" s="3"/>
    </row>
    <row r="295" spans="1:10" s="14" customFormat="1">
      <c r="A295" s="3"/>
      <c r="F295" s="3"/>
      <c r="G295" s="3"/>
      <c r="H295" s="3"/>
      <c r="I295" s="3"/>
      <c r="J295" s="3"/>
    </row>
    <row r="296" spans="1:10" s="14" customFormat="1">
      <c r="A296" s="3"/>
      <c r="F296" s="3"/>
      <c r="G296" s="3"/>
      <c r="H296" s="3"/>
      <c r="I296" s="3"/>
      <c r="J296" s="3"/>
    </row>
    <row r="297" spans="1:10" s="14" customFormat="1">
      <c r="A297" s="3"/>
      <c r="F297" s="3"/>
      <c r="G297" s="3"/>
      <c r="H297" s="3"/>
      <c r="I297" s="3"/>
      <c r="J297" s="3"/>
    </row>
  </sheetData>
  <mergeCells count="54">
    <mergeCell ref="H139:I139"/>
    <mergeCell ref="A7:B7"/>
    <mergeCell ref="A11:B11"/>
    <mergeCell ref="G14:J14"/>
    <mergeCell ref="G15:J15"/>
    <mergeCell ref="A19:B19"/>
    <mergeCell ref="A21:B21"/>
    <mergeCell ref="B25:F25"/>
    <mergeCell ref="A58:J58"/>
    <mergeCell ref="A15:B15"/>
    <mergeCell ref="A39:J39"/>
    <mergeCell ref="G24:H24"/>
    <mergeCell ref="I24:J24"/>
    <mergeCell ref="D42:D43"/>
    <mergeCell ref="E42:E43"/>
    <mergeCell ref="B26:F26"/>
    <mergeCell ref="A3:B3"/>
    <mergeCell ref="G4:J4"/>
    <mergeCell ref="G13:J13"/>
    <mergeCell ref="G10:J10"/>
    <mergeCell ref="G12:J12"/>
    <mergeCell ref="A5:B5"/>
    <mergeCell ref="A12:B12"/>
    <mergeCell ref="A13:D13"/>
    <mergeCell ref="A4:B4"/>
    <mergeCell ref="A6:B6"/>
    <mergeCell ref="H34:I34"/>
    <mergeCell ref="H35:I35"/>
    <mergeCell ref="B34:G34"/>
    <mergeCell ref="B35:G35"/>
    <mergeCell ref="A24:D24"/>
    <mergeCell ref="B27:F27"/>
    <mergeCell ref="B28:F28"/>
    <mergeCell ref="B29:I29"/>
    <mergeCell ref="B30:I30"/>
    <mergeCell ref="B31:I31"/>
    <mergeCell ref="B32:I32"/>
    <mergeCell ref="B33:I33"/>
    <mergeCell ref="C140:F140"/>
    <mergeCell ref="H140:J140"/>
    <mergeCell ref="C139:F139"/>
    <mergeCell ref="A38:J38"/>
    <mergeCell ref="F42:F43"/>
    <mergeCell ref="G42:J42"/>
    <mergeCell ref="A60:J60"/>
    <mergeCell ref="A104:J104"/>
    <mergeCell ref="C42:C43"/>
    <mergeCell ref="B42:B43"/>
    <mergeCell ref="A115:J115"/>
    <mergeCell ref="A82:J82"/>
    <mergeCell ref="A45:J45"/>
    <mergeCell ref="A42:A43"/>
    <mergeCell ref="A40:J40"/>
    <mergeCell ref="A51:J51"/>
  </mergeCells>
  <phoneticPr fontId="3" type="noConversion"/>
  <pageMargins left="1.1023622047244099" right="0.39370078740157499" top="0.70866141732283505" bottom="0.78740157480314998" header="0.39370078740157499" footer="0.196850393700787"/>
  <pageSetup paperSize="9" scale="46" orientation="landscape" r:id="rId1"/>
  <headerFooter differentFirst="1" alignWithMargins="0">
    <oddHeader xml:space="preserve">&amp;RПродовження додатка 1
</oddHeader>
  </headerFooter>
  <rowBreaks count="2" manualBreakCount="2">
    <brk id="50" max="9" man="1"/>
    <brk id="93" max="9" man="1"/>
  </rowBreaks>
  <ignoredErrors>
    <ignoredError sqref="B116 B1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0"/>
  <sheetViews>
    <sheetView tabSelected="1" zoomScale="60" zoomScaleNormal="60" zoomScaleSheetLayoutView="50" workbookViewId="0">
      <selection activeCell="F43" sqref="F43"/>
    </sheetView>
  </sheetViews>
  <sheetFormatPr defaultRowHeight="18.75"/>
  <cols>
    <col min="1" max="1" width="89.85546875" style="3" customWidth="1"/>
    <col min="2" max="2" width="14.85546875" style="14" customWidth="1"/>
    <col min="3" max="5" width="19.85546875" style="14" customWidth="1"/>
    <col min="6" max="15" width="19.85546875" style="3" customWidth="1"/>
    <col min="16" max="16" width="9.140625" style="3" customWidth="1"/>
    <col min="17" max="17" width="15.5703125" style="3" customWidth="1"/>
    <col min="18" max="18" width="14.42578125" style="3" customWidth="1"/>
    <col min="19" max="19" width="16.140625" style="3" customWidth="1"/>
    <col min="20" max="20" width="11.7109375" style="3" customWidth="1"/>
    <col min="21" max="16384" width="9.140625" style="3"/>
  </cols>
  <sheetData>
    <row r="1" spans="1:15">
      <c r="A1" s="285" t="s">
        <v>130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6"/>
      <c r="M1" s="286"/>
      <c r="N1" s="286"/>
    </row>
    <row r="2" spans="1:15" ht="13.5" customHeight="1">
      <c r="B2" s="165"/>
      <c r="C2" s="165"/>
      <c r="D2" s="165"/>
      <c r="E2" s="165"/>
    </row>
    <row r="3" spans="1:15">
      <c r="A3" s="292" t="s">
        <v>131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</row>
    <row r="4" spans="1:15" ht="9" customHeight="1">
      <c r="A4" s="2"/>
      <c r="B4" s="1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.75" customHeight="1">
      <c r="A5" s="150" t="s">
        <v>132</v>
      </c>
      <c r="B5" s="287" t="s">
        <v>133</v>
      </c>
      <c r="C5" s="288"/>
      <c r="D5" s="288"/>
      <c r="E5" s="288"/>
      <c r="F5" s="243" t="s">
        <v>134</v>
      </c>
      <c r="G5" s="243"/>
      <c r="H5" s="243"/>
      <c r="I5" s="243"/>
      <c r="J5" s="243"/>
      <c r="K5" s="243"/>
      <c r="L5" s="243"/>
      <c r="M5" s="243"/>
      <c r="N5" s="243"/>
      <c r="O5" s="243"/>
    </row>
    <row r="6" spans="1:15" ht="18.75" customHeight="1">
      <c r="A6" s="150">
        <v>1</v>
      </c>
      <c r="B6" s="287">
        <v>2</v>
      </c>
      <c r="C6" s="288"/>
      <c r="D6" s="288"/>
      <c r="E6" s="288"/>
      <c r="F6" s="243">
        <v>3</v>
      </c>
      <c r="G6" s="243"/>
      <c r="H6" s="243"/>
      <c r="I6" s="243"/>
      <c r="J6" s="243"/>
      <c r="K6" s="243"/>
      <c r="L6" s="243"/>
      <c r="M6" s="243"/>
      <c r="N6" s="243"/>
      <c r="O6" s="243"/>
    </row>
    <row r="7" spans="1:15" ht="18.75" customHeight="1">
      <c r="A7" s="29">
        <v>5480631</v>
      </c>
      <c r="B7" s="289" t="s">
        <v>448</v>
      </c>
      <c r="C7" s="290"/>
      <c r="D7" s="290"/>
      <c r="E7" s="290"/>
      <c r="F7" s="291" t="s">
        <v>431</v>
      </c>
      <c r="G7" s="291"/>
      <c r="H7" s="291"/>
      <c r="I7" s="291"/>
      <c r="J7" s="291"/>
      <c r="K7" s="291"/>
      <c r="L7" s="291"/>
      <c r="M7" s="291"/>
      <c r="N7" s="291"/>
      <c r="O7" s="291"/>
    </row>
    <row r="8" spans="1:15">
      <c r="A8" s="24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</row>
    <row r="9" spans="1:15" ht="18.75" customHeight="1">
      <c r="A9" s="298" t="s">
        <v>135</v>
      </c>
      <c r="B9" s="299"/>
      <c r="C9" s="299"/>
      <c r="D9" s="299"/>
      <c r="E9" s="299"/>
      <c r="F9" s="299"/>
      <c r="G9" s="299"/>
      <c r="H9" s="299"/>
      <c r="I9" s="299"/>
      <c r="J9" s="299"/>
      <c r="K9" s="2"/>
      <c r="L9" s="2"/>
      <c r="M9" s="2"/>
      <c r="N9" s="2"/>
      <c r="O9" s="2"/>
    </row>
    <row r="10" spans="1:15" ht="7.5" customHeight="1">
      <c r="A10" s="12"/>
      <c r="B10" s="1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67.5" customHeight="1">
      <c r="A11" s="240" t="s">
        <v>136</v>
      </c>
      <c r="B11" s="232" t="s">
        <v>137</v>
      </c>
      <c r="C11" s="234"/>
      <c r="D11" s="231" t="s">
        <v>420</v>
      </c>
      <c r="E11" s="231"/>
      <c r="F11" s="231"/>
      <c r="G11" s="231" t="s">
        <v>419</v>
      </c>
      <c r="H11" s="231"/>
      <c r="I11" s="231"/>
      <c r="J11" s="232" t="s">
        <v>418</v>
      </c>
      <c r="K11" s="233"/>
      <c r="L11" s="234"/>
      <c r="M11" s="231" t="s">
        <v>447</v>
      </c>
      <c r="N11" s="231"/>
      <c r="O11" s="231"/>
    </row>
    <row r="12" spans="1:15" ht="150" customHeight="1">
      <c r="A12" s="241"/>
      <c r="B12" s="143" t="s">
        <v>138</v>
      </c>
      <c r="C12" s="143" t="s">
        <v>139</v>
      </c>
      <c r="D12" s="143" t="s">
        <v>140</v>
      </c>
      <c r="E12" s="143" t="s">
        <v>141</v>
      </c>
      <c r="F12" s="143" t="s">
        <v>142</v>
      </c>
      <c r="G12" s="143" t="s">
        <v>140</v>
      </c>
      <c r="H12" s="143" t="s">
        <v>141</v>
      </c>
      <c r="I12" s="143" t="s">
        <v>142</v>
      </c>
      <c r="J12" s="143" t="s">
        <v>140</v>
      </c>
      <c r="K12" s="143" t="s">
        <v>141</v>
      </c>
      <c r="L12" s="143" t="s">
        <v>142</v>
      </c>
      <c r="M12" s="143" t="s">
        <v>140</v>
      </c>
      <c r="N12" s="143" t="s">
        <v>141</v>
      </c>
      <c r="O12" s="143" t="s">
        <v>142</v>
      </c>
    </row>
    <row r="13" spans="1:15">
      <c r="A13" s="143">
        <v>1</v>
      </c>
      <c r="B13" s="143">
        <v>2</v>
      </c>
      <c r="C13" s="143">
        <v>3</v>
      </c>
      <c r="D13" s="143">
        <v>4</v>
      </c>
      <c r="E13" s="143">
        <v>5</v>
      </c>
      <c r="F13" s="143">
        <v>6</v>
      </c>
      <c r="G13" s="143">
        <v>7</v>
      </c>
      <c r="H13" s="146">
        <v>8</v>
      </c>
      <c r="I13" s="146">
        <v>9</v>
      </c>
      <c r="J13" s="146">
        <v>10</v>
      </c>
      <c r="K13" s="146">
        <v>11</v>
      </c>
      <c r="L13" s="146">
        <v>12</v>
      </c>
      <c r="M13" s="146">
        <v>13</v>
      </c>
      <c r="N13" s="146">
        <v>14</v>
      </c>
      <c r="O13" s="146">
        <v>15</v>
      </c>
    </row>
    <row r="14" spans="1:15">
      <c r="A14" s="6" t="s">
        <v>421</v>
      </c>
      <c r="B14" s="10">
        <v>100</v>
      </c>
      <c r="C14" s="10">
        <v>100</v>
      </c>
      <c r="D14" s="31">
        <v>22106</v>
      </c>
      <c r="E14" s="31"/>
      <c r="F14" s="33"/>
      <c r="G14" s="31">
        <v>24930</v>
      </c>
      <c r="H14" s="31"/>
      <c r="I14" s="33"/>
      <c r="J14" s="31">
        <v>12134</v>
      </c>
      <c r="K14" s="31"/>
      <c r="L14" s="33"/>
      <c r="M14" s="31">
        <v>27600</v>
      </c>
      <c r="N14" s="31"/>
      <c r="O14" s="33"/>
    </row>
    <row r="15" spans="1:15">
      <c r="A15" s="6"/>
      <c r="B15" s="10"/>
      <c r="C15" s="10"/>
      <c r="D15" s="31"/>
      <c r="E15" s="31"/>
      <c r="F15" s="33"/>
      <c r="G15" s="31"/>
      <c r="H15" s="31"/>
      <c r="I15" s="33"/>
      <c r="J15" s="31"/>
      <c r="K15" s="31"/>
      <c r="L15" s="33"/>
      <c r="M15" s="31"/>
      <c r="N15" s="31"/>
      <c r="O15" s="33"/>
    </row>
    <row r="16" spans="1:15">
      <c r="A16" s="8" t="s">
        <v>143</v>
      </c>
      <c r="B16" s="40">
        <v>100</v>
      </c>
      <c r="C16" s="40">
        <v>100</v>
      </c>
      <c r="D16" s="170">
        <f>SUM(D14:D15)</f>
        <v>22106</v>
      </c>
      <c r="E16" s="32"/>
      <c r="F16" s="34"/>
      <c r="G16" s="170">
        <f>SUM(G14:G15)</f>
        <v>24930</v>
      </c>
      <c r="H16" s="32"/>
      <c r="I16" s="34"/>
      <c r="J16" s="170">
        <f>SUM(J14:J15)</f>
        <v>12134</v>
      </c>
      <c r="K16" s="32"/>
      <c r="L16" s="34"/>
      <c r="M16" s="170">
        <f>SUM(M14:M15)</f>
        <v>27600</v>
      </c>
      <c r="N16" s="32"/>
      <c r="O16" s="34"/>
    </row>
    <row r="18" spans="1:15">
      <c r="A18" s="292" t="s">
        <v>144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</row>
    <row r="19" spans="1:15" ht="11.25" customHeight="1">
      <c r="A19" s="153"/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15" ht="44.25" customHeight="1">
      <c r="A20" s="274" t="s">
        <v>26</v>
      </c>
      <c r="B20" s="240" t="s">
        <v>27</v>
      </c>
      <c r="C20" s="240" t="s">
        <v>28</v>
      </c>
      <c r="D20" s="240" t="s">
        <v>29</v>
      </c>
      <c r="E20" s="269" t="s">
        <v>145</v>
      </c>
      <c r="F20" s="240" t="s">
        <v>146</v>
      </c>
      <c r="G20" s="232" t="s">
        <v>147</v>
      </c>
      <c r="H20" s="233"/>
      <c r="I20" s="233"/>
      <c r="J20" s="234"/>
      <c r="K20" s="294" t="s">
        <v>148</v>
      </c>
      <c r="L20" s="295"/>
      <c r="M20" s="295"/>
      <c r="N20" s="295"/>
      <c r="O20" s="295"/>
    </row>
    <row r="21" spans="1:15" ht="52.5" customHeight="1">
      <c r="A21" s="275"/>
      <c r="B21" s="241"/>
      <c r="C21" s="241"/>
      <c r="D21" s="241"/>
      <c r="E21" s="270"/>
      <c r="F21" s="241"/>
      <c r="G21" s="162" t="s">
        <v>149</v>
      </c>
      <c r="H21" s="162" t="s">
        <v>150</v>
      </c>
      <c r="I21" s="162" t="s">
        <v>151</v>
      </c>
      <c r="J21" s="162" t="s">
        <v>152</v>
      </c>
      <c r="K21" s="231"/>
      <c r="L21" s="295"/>
      <c r="M21" s="295"/>
      <c r="N21" s="295"/>
      <c r="O21" s="295"/>
    </row>
    <row r="22" spans="1:15">
      <c r="A22" s="146">
        <v>1</v>
      </c>
      <c r="B22" s="143">
        <v>2</v>
      </c>
      <c r="C22" s="143">
        <v>3</v>
      </c>
      <c r="D22" s="143">
        <v>4</v>
      </c>
      <c r="E22" s="143">
        <v>5</v>
      </c>
      <c r="F22" s="143">
        <v>6</v>
      </c>
      <c r="G22" s="143">
        <v>7</v>
      </c>
      <c r="H22" s="143">
        <v>8</v>
      </c>
      <c r="I22" s="143">
        <v>9</v>
      </c>
      <c r="J22" s="143">
        <v>10</v>
      </c>
      <c r="K22" s="287">
        <v>11</v>
      </c>
      <c r="L22" s="288"/>
      <c r="M22" s="288"/>
      <c r="N22" s="288"/>
      <c r="O22" s="288"/>
    </row>
    <row r="23" spans="1:15" s="5" customFormat="1" ht="18.75" customHeight="1">
      <c r="A23" s="8" t="s">
        <v>38</v>
      </c>
      <c r="B23" s="9">
        <v>1000</v>
      </c>
      <c r="C23" s="41">
        <v>22105.5</v>
      </c>
      <c r="D23" s="41">
        <v>24930</v>
      </c>
      <c r="E23" s="41">
        <v>24600</v>
      </c>
      <c r="F23" s="44">
        <f>SUM(G23:J23)</f>
        <v>27600</v>
      </c>
      <c r="G23" s="41">
        <v>6500</v>
      </c>
      <c r="H23" s="41">
        <v>7150</v>
      </c>
      <c r="I23" s="41">
        <v>7350</v>
      </c>
      <c r="J23" s="41">
        <v>6600</v>
      </c>
      <c r="K23" s="238"/>
      <c r="L23" s="238"/>
      <c r="M23" s="238"/>
      <c r="N23" s="238"/>
      <c r="O23" s="238"/>
    </row>
    <row r="24" spans="1:15" s="5" customFormat="1" ht="18.75" customHeight="1">
      <c r="A24" s="8" t="s">
        <v>39</v>
      </c>
      <c r="B24" s="9">
        <v>1010</v>
      </c>
      <c r="C24" s="44">
        <f>SUM(C25:C33)</f>
        <v>-17715.899999999994</v>
      </c>
      <c r="D24" s="44">
        <f>SUM(D25:D33)</f>
        <v>-22633</v>
      </c>
      <c r="E24" s="44">
        <f>SUM(E25:E33)</f>
        <v>-22185</v>
      </c>
      <c r="F24" s="44">
        <f t="shared" ref="F24:F76" si="0">SUM(G24:J24)</f>
        <v>-23485</v>
      </c>
      <c r="G24" s="44">
        <f>SUM(G25:G33)</f>
        <v>-5790.4</v>
      </c>
      <c r="H24" s="44">
        <f>SUM(H25:H33)</f>
        <v>-6049.2</v>
      </c>
      <c r="I24" s="44">
        <f>SUM(I25:I33)</f>
        <v>-6009.7</v>
      </c>
      <c r="J24" s="44">
        <f>SUM(J25:J33)</f>
        <v>-5635.7</v>
      </c>
      <c r="K24" s="238"/>
      <c r="L24" s="238"/>
      <c r="M24" s="238"/>
      <c r="N24" s="238"/>
      <c r="O24" s="238"/>
    </row>
    <row r="25" spans="1:15" ht="41.25" customHeight="1">
      <c r="A25" s="6" t="s">
        <v>153</v>
      </c>
      <c r="B25" s="143">
        <v>1011</v>
      </c>
      <c r="C25" s="30">
        <v>-2228.5</v>
      </c>
      <c r="D25" s="30">
        <v>-2400</v>
      </c>
      <c r="E25" s="30">
        <v>-2400</v>
      </c>
      <c r="F25" s="35">
        <f t="shared" si="0"/>
        <v>-2400</v>
      </c>
      <c r="G25" s="30">
        <v>-700</v>
      </c>
      <c r="H25" s="30">
        <v>-750</v>
      </c>
      <c r="I25" s="30">
        <v>-450</v>
      </c>
      <c r="J25" s="30">
        <v>-500</v>
      </c>
      <c r="K25" s="282" t="s">
        <v>442</v>
      </c>
      <c r="L25" s="283"/>
      <c r="M25" s="283"/>
      <c r="N25" s="283"/>
      <c r="O25" s="284"/>
    </row>
    <row r="26" spans="1:15" ht="18.75" customHeight="1">
      <c r="A26" s="6" t="s">
        <v>155</v>
      </c>
      <c r="B26" s="143">
        <v>1012</v>
      </c>
      <c r="C26" s="30"/>
      <c r="D26" s="30">
        <v>-20</v>
      </c>
      <c r="E26" s="30">
        <v>-20</v>
      </c>
      <c r="F26" s="35">
        <f t="shared" si="0"/>
        <v>-50</v>
      </c>
      <c r="G26" s="30">
        <v>-20</v>
      </c>
      <c r="H26" s="30">
        <v>-10</v>
      </c>
      <c r="I26" s="30">
        <v>-10</v>
      </c>
      <c r="J26" s="30">
        <v>-10</v>
      </c>
      <c r="K26" s="238"/>
      <c r="L26" s="238"/>
      <c r="M26" s="238"/>
      <c r="N26" s="238"/>
      <c r="O26" s="238"/>
    </row>
    <row r="27" spans="1:15" ht="18.75" customHeight="1">
      <c r="A27" s="6" t="s">
        <v>437</v>
      </c>
      <c r="B27" s="143">
        <v>1013</v>
      </c>
      <c r="C27" s="30">
        <v>-883.8</v>
      </c>
      <c r="D27" s="30">
        <v>-1170</v>
      </c>
      <c r="E27" s="30">
        <v>-1170</v>
      </c>
      <c r="F27" s="35">
        <f t="shared" si="0"/>
        <v>-1305</v>
      </c>
      <c r="G27" s="30">
        <v>-505.4</v>
      </c>
      <c r="H27" s="30">
        <v>-234.2</v>
      </c>
      <c r="I27" s="30">
        <v>-128.69999999999999</v>
      </c>
      <c r="J27" s="30">
        <v>-436.7</v>
      </c>
      <c r="K27" s="238"/>
      <c r="L27" s="238"/>
      <c r="M27" s="238"/>
      <c r="N27" s="238"/>
      <c r="O27" s="238"/>
    </row>
    <row r="28" spans="1:15" ht="18.75" customHeight="1">
      <c r="A28" s="6" t="s">
        <v>101</v>
      </c>
      <c r="B28" s="143">
        <v>1014</v>
      </c>
      <c r="C28" s="30">
        <v>-11711.8</v>
      </c>
      <c r="D28" s="30">
        <v>-15150</v>
      </c>
      <c r="E28" s="30">
        <v>-15000</v>
      </c>
      <c r="F28" s="35">
        <f t="shared" si="0"/>
        <v>-15600</v>
      </c>
      <c r="G28" s="30">
        <v>-3600</v>
      </c>
      <c r="H28" s="30">
        <v>-4000</v>
      </c>
      <c r="I28" s="30">
        <v>-4300</v>
      </c>
      <c r="J28" s="30">
        <v>-3700</v>
      </c>
      <c r="K28" s="238"/>
      <c r="L28" s="238"/>
      <c r="M28" s="238"/>
      <c r="N28" s="238"/>
      <c r="O28" s="238"/>
    </row>
    <row r="29" spans="1:15" ht="18.75" customHeight="1">
      <c r="A29" s="6" t="s">
        <v>156</v>
      </c>
      <c r="B29" s="143">
        <v>1015</v>
      </c>
      <c r="C29" s="30">
        <v>-2382.6</v>
      </c>
      <c r="D29" s="30">
        <v>-3333</v>
      </c>
      <c r="E29" s="30">
        <v>-3060</v>
      </c>
      <c r="F29" s="35">
        <f t="shared" si="0"/>
        <v>-3430</v>
      </c>
      <c r="G29" s="30">
        <v>-790</v>
      </c>
      <c r="H29" s="30">
        <v>-880</v>
      </c>
      <c r="I29" s="30">
        <v>-946</v>
      </c>
      <c r="J29" s="30">
        <v>-814</v>
      </c>
      <c r="K29" s="238"/>
      <c r="L29" s="238"/>
      <c r="M29" s="238"/>
      <c r="N29" s="238"/>
      <c r="O29" s="238"/>
    </row>
    <row r="30" spans="1:15" ht="46.5" customHeight="1">
      <c r="A30" s="6" t="s">
        <v>157</v>
      </c>
      <c r="B30" s="143">
        <v>1016</v>
      </c>
      <c r="C30" s="30" t="s">
        <v>154</v>
      </c>
      <c r="D30" s="30" t="s">
        <v>154</v>
      </c>
      <c r="E30" s="30" t="s">
        <v>154</v>
      </c>
      <c r="F30" s="35">
        <f t="shared" si="0"/>
        <v>0</v>
      </c>
      <c r="G30" s="30" t="s">
        <v>154</v>
      </c>
      <c r="H30" s="30" t="s">
        <v>154</v>
      </c>
      <c r="I30" s="30" t="s">
        <v>154</v>
      </c>
      <c r="J30" s="30" t="s">
        <v>154</v>
      </c>
      <c r="K30" s="238"/>
      <c r="L30" s="238"/>
      <c r="M30" s="238"/>
      <c r="N30" s="238"/>
      <c r="O30" s="238"/>
    </row>
    <row r="31" spans="1:15" ht="18.75" customHeight="1">
      <c r="A31" s="6" t="s">
        <v>158</v>
      </c>
      <c r="B31" s="143">
        <v>1017</v>
      </c>
      <c r="C31" s="30">
        <v>-389.6</v>
      </c>
      <c r="D31" s="30">
        <v>-430</v>
      </c>
      <c r="E31" s="30">
        <v>-430</v>
      </c>
      <c r="F31" s="35">
        <f t="shared" si="0"/>
        <v>-500</v>
      </c>
      <c r="G31" s="30">
        <v>-125</v>
      </c>
      <c r="H31" s="30">
        <v>-125</v>
      </c>
      <c r="I31" s="30">
        <v>-125</v>
      </c>
      <c r="J31" s="30">
        <v>-125</v>
      </c>
      <c r="K31" s="238"/>
      <c r="L31" s="238"/>
      <c r="M31" s="238"/>
      <c r="N31" s="238"/>
      <c r="O31" s="238"/>
    </row>
    <row r="32" spans="1:15" ht="18.75" customHeight="1">
      <c r="A32" s="6" t="s">
        <v>159</v>
      </c>
      <c r="B32" s="143">
        <v>1018</v>
      </c>
      <c r="C32" s="30" t="s">
        <v>154</v>
      </c>
      <c r="D32" s="30" t="s">
        <v>154</v>
      </c>
      <c r="E32" s="30" t="s">
        <v>154</v>
      </c>
      <c r="F32" s="35"/>
      <c r="G32" s="30" t="s">
        <v>154</v>
      </c>
      <c r="H32" s="30" t="s">
        <v>154</v>
      </c>
      <c r="I32" s="30" t="s">
        <v>154</v>
      </c>
      <c r="J32" s="30" t="s">
        <v>154</v>
      </c>
      <c r="K32" s="271"/>
      <c r="L32" s="272"/>
      <c r="M32" s="272"/>
      <c r="N32" s="272"/>
      <c r="O32" s="273"/>
    </row>
    <row r="33" spans="1:20" ht="18.75" customHeight="1">
      <c r="A33" s="6" t="s">
        <v>416</v>
      </c>
      <c r="B33" s="143">
        <v>1019</v>
      </c>
      <c r="C33" s="30">
        <v>-119.6</v>
      </c>
      <c r="D33" s="30">
        <v>-130</v>
      </c>
      <c r="E33" s="30">
        <v>-105</v>
      </c>
      <c r="F33" s="35">
        <f t="shared" si="0"/>
        <v>-200</v>
      </c>
      <c r="G33" s="30">
        <v>-50</v>
      </c>
      <c r="H33" s="30">
        <v>-50</v>
      </c>
      <c r="I33" s="30">
        <v>-50</v>
      </c>
      <c r="J33" s="30">
        <v>-50</v>
      </c>
      <c r="K33" s="238"/>
      <c r="L33" s="238"/>
      <c r="M33" s="238"/>
      <c r="N33" s="238"/>
      <c r="O33" s="238"/>
    </row>
    <row r="34" spans="1:20" ht="18.75" customHeight="1">
      <c r="A34" s="8" t="s">
        <v>160</v>
      </c>
      <c r="B34" s="9">
        <v>1020</v>
      </c>
      <c r="C34" s="42">
        <f>SUM(C23,C24)</f>
        <v>4389.6000000000058</v>
      </c>
      <c r="D34" s="42">
        <f t="shared" ref="D34:J34" si="1">SUM(D23,D24)</f>
        <v>2297</v>
      </c>
      <c r="E34" s="42">
        <f t="shared" si="1"/>
        <v>2415</v>
      </c>
      <c r="F34" s="42">
        <f t="shared" si="1"/>
        <v>4115</v>
      </c>
      <c r="G34" s="42">
        <f t="shared" si="1"/>
        <v>709.60000000000036</v>
      </c>
      <c r="H34" s="42">
        <f t="shared" si="1"/>
        <v>1100.8000000000002</v>
      </c>
      <c r="I34" s="42">
        <f t="shared" si="1"/>
        <v>1340.3000000000002</v>
      </c>
      <c r="J34" s="42">
        <f t="shared" si="1"/>
        <v>964.30000000000018</v>
      </c>
      <c r="K34" s="238"/>
      <c r="L34" s="238"/>
      <c r="M34" s="238"/>
      <c r="N34" s="238"/>
      <c r="O34" s="238"/>
    </row>
    <row r="35" spans="1:20" s="5" customFormat="1" ht="18.75" customHeight="1">
      <c r="A35" s="8" t="s">
        <v>161</v>
      </c>
      <c r="B35" s="9">
        <v>1030</v>
      </c>
      <c r="C35" s="44">
        <f>SUM(C36:C55,C57)</f>
        <v>-4455.7000000000007</v>
      </c>
      <c r="D35" s="44">
        <f>SUM(D36:D55,D57)</f>
        <v>-4463</v>
      </c>
      <c r="E35" s="44">
        <f>SUM(E36:E55,E57)</f>
        <v>-4761</v>
      </c>
      <c r="F35" s="44">
        <f t="shared" si="0"/>
        <v>-5659</v>
      </c>
      <c r="G35" s="44">
        <f>SUM(G36:G55,G57)</f>
        <v>-1392</v>
      </c>
      <c r="H35" s="44">
        <f>SUM(H36:H55,H57)</f>
        <v>-1368</v>
      </c>
      <c r="I35" s="44">
        <f>SUM(I36:I55,I57)</f>
        <v>-1485</v>
      </c>
      <c r="J35" s="44">
        <f>SUM(J36:J55,J57)</f>
        <v>-1414</v>
      </c>
      <c r="K35" s="238"/>
      <c r="L35" s="238"/>
      <c r="M35" s="238"/>
      <c r="N35" s="238"/>
      <c r="O35" s="238"/>
    </row>
    <row r="36" spans="1:20" ht="18.75" customHeight="1">
      <c r="A36" s="6" t="s">
        <v>162</v>
      </c>
      <c r="B36" s="76">
        <v>1031</v>
      </c>
      <c r="C36" s="30" t="s">
        <v>154</v>
      </c>
      <c r="D36" s="30">
        <v>-25</v>
      </c>
      <c r="E36" s="30">
        <v>-18</v>
      </c>
      <c r="F36" s="35">
        <f t="shared" si="0"/>
        <v>-20</v>
      </c>
      <c r="G36" s="30">
        <v>-10</v>
      </c>
      <c r="H36" s="30">
        <v>-10</v>
      </c>
      <c r="I36" s="30" t="s">
        <v>154</v>
      </c>
      <c r="J36" s="30" t="s">
        <v>154</v>
      </c>
      <c r="K36" s="238" t="s">
        <v>443</v>
      </c>
      <c r="L36" s="238"/>
      <c r="M36" s="238"/>
      <c r="N36" s="238"/>
      <c r="O36" s="238"/>
    </row>
    <row r="37" spans="1:20" ht="18.75" customHeight="1">
      <c r="A37" s="6" t="s">
        <v>163</v>
      </c>
      <c r="B37" s="76">
        <v>1032</v>
      </c>
      <c r="C37" s="30" t="s">
        <v>154</v>
      </c>
      <c r="D37" s="30" t="s">
        <v>154</v>
      </c>
      <c r="E37" s="30" t="s">
        <v>154</v>
      </c>
      <c r="F37" s="35">
        <f t="shared" si="0"/>
        <v>0</v>
      </c>
      <c r="G37" s="30" t="s">
        <v>154</v>
      </c>
      <c r="H37" s="30" t="s">
        <v>154</v>
      </c>
      <c r="I37" s="30" t="s">
        <v>154</v>
      </c>
      <c r="J37" s="30" t="s">
        <v>154</v>
      </c>
      <c r="K37" s="238"/>
      <c r="L37" s="238"/>
      <c r="M37" s="238"/>
      <c r="N37" s="238"/>
      <c r="O37" s="238"/>
    </row>
    <row r="38" spans="1:20" ht="18.75" customHeight="1">
      <c r="A38" s="6" t="s">
        <v>164</v>
      </c>
      <c r="B38" s="76">
        <v>1033</v>
      </c>
      <c r="C38" s="30" t="s">
        <v>154</v>
      </c>
      <c r="D38" s="30" t="s">
        <v>154</v>
      </c>
      <c r="E38" s="30" t="s">
        <v>154</v>
      </c>
      <c r="F38" s="35">
        <f t="shared" si="0"/>
        <v>0</v>
      </c>
      <c r="G38" s="30" t="s">
        <v>154</v>
      </c>
      <c r="H38" s="30" t="s">
        <v>154</v>
      </c>
      <c r="I38" s="30" t="s">
        <v>154</v>
      </c>
      <c r="J38" s="30" t="s">
        <v>154</v>
      </c>
      <c r="K38" s="238"/>
      <c r="L38" s="238"/>
      <c r="M38" s="238"/>
      <c r="N38" s="238"/>
      <c r="O38" s="238"/>
    </row>
    <row r="39" spans="1:20" ht="18.75" customHeight="1">
      <c r="A39" s="6" t="s">
        <v>165</v>
      </c>
      <c r="B39" s="76">
        <v>1034</v>
      </c>
      <c r="C39" s="30" t="s">
        <v>154</v>
      </c>
      <c r="D39" s="30">
        <v>-4</v>
      </c>
      <c r="E39" s="30">
        <v>-4</v>
      </c>
      <c r="F39" s="35">
        <f t="shared" si="0"/>
        <v>-5</v>
      </c>
      <c r="G39" s="30" t="s">
        <v>154</v>
      </c>
      <c r="H39" s="30" t="s">
        <v>154</v>
      </c>
      <c r="I39" s="30">
        <v>-5</v>
      </c>
      <c r="J39" s="30" t="s">
        <v>154</v>
      </c>
      <c r="K39" s="238" t="s">
        <v>444</v>
      </c>
      <c r="L39" s="238"/>
      <c r="M39" s="238"/>
      <c r="N39" s="238"/>
      <c r="O39" s="238"/>
    </row>
    <row r="40" spans="1:20" ht="18.75" customHeight="1">
      <c r="A40" s="6" t="s">
        <v>166</v>
      </c>
      <c r="B40" s="76">
        <v>1035</v>
      </c>
      <c r="C40" s="30" t="s">
        <v>154</v>
      </c>
      <c r="D40" s="30" t="s">
        <v>154</v>
      </c>
      <c r="E40" s="30" t="s">
        <v>154</v>
      </c>
      <c r="F40" s="35">
        <f t="shared" si="0"/>
        <v>0</v>
      </c>
      <c r="G40" s="30" t="s">
        <v>154</v>
      </c>
      <c r="H40" s="30" t="s">
        <v>154</v>
      </c>
      <c r="I40" s="30" t="s">
        <v>154</v>
      </c>
      <c r="J40" s="30" t="s">
        <v>154</v>
      </c>
      <c r="K40" s="238"/>
      <c r="L40" s="238"/>
      <c r="M40" s="238"/>
      <c r="N40" s="238"/>
      <c r="O40" s="238"/>
    </row>
    <row r="41" spans="1:20" ht="18.75" customHeight="1">
      <c r="A41" s="6" t="s">
        <v>167</v>
      </c>
      <c r="B41" s="76">
        <v>1036</v>
      </c>
      <c r="C41" s="30">
        <v>-6.7</v>
      </c>
      <c r="D41" s="30">
        <v>-10</v>
      </c>
      <c r="E41" s="30">
        <v>-10</v>
      </c>
      <c r="F41" s="35">
        <f t="shared" si="0"/>
        <v>-12</v>
      </c>
      <c r="G41" s="30">
        <v>-3</v>
      </c>
      <c r="H41" s="30">
        <v>-3</v>
      </c>
      <c r="I41" s="30">
        <v>-3</v>
      </c>
      <c r="J41" s="30">
        <v>-3</v>
      </c>
      <c r="K41" s="238"/>
      <c r="L41" s="238"/>
      <c r="M41" s="238"/>
      <c r="N41" s="238"/>
      <c r="O41" s="238"/>
    </row>
    <row r="42" spans="1:20" ht="18.75" customHeight="1">
      <c r="A42" s="6" t="s">
        <v>168</v>
      </c>
      <c r="B42" s="76">
        <v>1037</v>
      </c>
      <c r="C42" s="30">
        <v>-13.3</v>
      </c>
      <c r="D42" s="30">
        <v>-15</v>
      </c>
      <c r="E42" s="30">
        <v>-13</v>
      </c>
      <c r="F42" s="35">
        <f t="shared" si="0"/>
        <v>-20</v>
      </c>
      <c r="G42" s="30">
        <v>-5</v>
      </c>
      <c r="H42" s="30">
        <v>-5</v>
      </c>
      <c r="I42" s="30">
        <v>-5</v>
      </c>
      <c r="J42" s="30">
        <v>-5</v>
      </c>
      <c r="K42" s="238"/>
      <c r="L42" s="238"/>
      <c r="M42" s="238"/>
      <c r="N42" s="238"/>
      <c r="O42" s="238"/>
    </row>
    <row r="43" spans="1:20" ht="18.75" customHeight="1">
      <c r="A43" s="6" t="s">
        <v>169</v>
      </c>
      <c r="B43" s="76">
        <v>1038</v>
      </c>
      <c r="C43" s="30">
        <v>-3107.3</v>
      </c>
      <c r="D43" s="30">
        <v>-3200</v>
      </c>
      <c r="E43" s="30">
        <v>-3500</v>
      </c>
      <c r="F43" s="35">
        <f t="shared" si="0"/>
        <v>-4098</v>
      </c>
      <c r="G43" s="30">
        <f>-950</f>
        <v>-950</v>
      </c>
      <c r="H43" s="30">
        <v>-1000</v>
      </c>
      <c r="I43" s="30">
        <v>-1100</v>
      </c>
      <c r="J43" s="30">
        <v>-1048</v>
      </c>
      <c r="K43" s="238"/>
      <c r="L43" s="238"/>
      <c r="M43" s="238"/>
      <c r="N43" s="238"/>
      <c r="O43" s="238"/>
    </row>
    <row r="44" spans="1:20" ht="18.75" customHeight="1">
      <c r="A44" s="6" t="s">
        <v>170</v>
      </c>
      <c r="B44" s="76">
        <v>1039</v>
      </c>
      <c r="C44" s="30">
        <v>-626.4</v>
      </c>
      <c r="D44" s="30">
        <v>-704</v>
      </c>
      <c r="E44" s="30">
        <v>-714</v>
      </c>
      <c r="F44" s="35">
        <f t="shared" si="0"/>
        <v>-901</v>
      </c>
      <c r="G44" s="30">
        <v>-209</v>
      </c>
      <c r="H44" s="30">
        <v>-220</v>
      </c>
      <c r="I44" s="30">
        <v>-242</v>
      </c>
      <c r="J44" s="30">
        <v>-230</v>
      </c>
      <c r="K44" s="238"/>
      <c r="L44" s="238"/>
      <c r="M44" s="238"/>
      <c r="N44" s="238"/>
      <c r="O44" s="238"/>
      <c r="Q44" s="204"/>
      <c r="R44" s="204"/>
    </row>
    <row r="45" spans="1:20" ht="37.5">
      <c r="A45" s="6" t="s">
        <v>171</v>
      </c>
      <c r="B45" s="76">
        <v>1040</v>
      </c>
      <c r="C45" s="30">
        <v>-125.9</v>
      </c>
      <c r="D45" s="30">
        <v>-80</v>
      </c>
      <c r="E45" s="30">
        <v>-80</v>
      </c>
      <c r="F45" s="35">
        <f t="shared" si="0"/>
        <v>-120</v>
      </c>
      <c r="G45" s="30">
        <v>-30</v>
      </c>
      <c r="H45" s="30">
        <v>-30</v>
      </c>
      <c r="I45" s="30">
        <v>-30</v>
      </c>
      <c r="J45" s="30">
        <v>-30</v>
      </c>
      <c r="K45" s="238"/>
      <c r="L45" s="238"/>
      <c r="M45" s="238"/>
      <c r="N45" s="238"/>
      <c r="O45" s="238"/>
      <c r="Q45" s="204"/>
      <c r="R45" s="204"/>
    </row>
    <row r="46" spans="1:20" ht="37.5">
      <c r="A46" s="6" t="s">
        <v>172</v>
      </c>
      <c r="B46" s="76">
        <v>1041</v>
      </c>
      <c r="C46" s="30" t="s">
        <v>154</v>
      </c>
      <c r="D46" s="30" t="s">
        <v>154</v>
      </c>
      <c r="E46" s="30" t="s">
        <v>154</v>
      </c>
      <c r="F46" s="35">
        <f t="shared" si="0"/>
        <v>0</v>
      </c>
      <c r="G46" s="30" t="s">
        <v>154</v>
      </c>
      <c r="H46" s="30" t="s">
        <v>154</v>
      </c>
      <c r="I46" s="30" t="s">
        <v>154</v>
      </c>
      <c r="J46" s="30" t="s">
        <v>154</v>
      </c>
      <c r="K46" s="238"/>
      <c r="L46" s="238"/>
      <c r="M46" s="238"/>
      <c r="N46" s="238"/>
      <c r="O46" s="238"/>
    </row>
    <row r="47" spans="1:20" ht="18.75" customHeight="1">
      <c r="A47" s="6" t="s">
        <v>173</v>
      </c>
      <c r="B47" s="76">
        <v>1042</v>
      </c>
      <c r="C47" s="30" t="s">
        <v>154</v>
      </c>
      <c r="D47" s="30" t="s">
        <v>154</v>
      </c>
      <c r="E47" s="30" t="s">
        <v>154</v>
      </c>
      <c r="F47" s="35">
        <f t="shared" si="0"/>
        <v>0</v>
      </c>
      <c r="G47" s="30" t="s">
        <v>154</v>
      </c>
      <c r="H47" s="30" t="s">
        <v>154</v>
      </c>
      <c r="I47" s="30" t="s">
        <v>154</v>
      </c>
      <c r="J47" s="30" t="s">
        <v>154</v>
      </c>
      <c r="K47" s="238"/>
      <c r="L47" s="238"/>
      <c r="M47" s="238"/>
      <c r="N47" s="238"/>
      <c r="O47" s="238"/>
      <c r="Q47" s="204"/>
      <c r="R47" s="204"/>
      <c r="S47" s="204"/>
      <c r="T47" s="204"/>
    </row>
    <row r="48" spans="1:20" ht="18.75" customHeight="1">
      <c r="A48" s="6" t="s">
        <v>174</v>
      </c>
      <c r="B48" s="76">
        <v>1043</v>
      </c>
      <c r="C48" s="30" t="s">
        <v>154</v>
      </c>
      <c r="D48" s="30" t="s">
        <v>154</v>
      </c>
      <c r="E48" s="30" t="s">
        <v>154</v>
      </c>
      <c r="F48" s="35">
        <f t="shared" si="0"/>
        <v>0</v>
      </c>
      <c r="G48" s="30" t="s">
        <v>154</v>
      </c>
      <c r="H48" s="30" t="s">
        <v>154</v>
      </c>
      <c r="I48" s="30" t="s">
        <v>154</v>
      </c>
      <c r="J48" s="30" t="s">
        <v>154</v>
      </c>
      <c r="K48" s="238"/>
      <c r="L48" s="238"/>
      <c r="M48" s="238"/>
      <c r="N48" s="238"/>
      <c r="O48" s="238"/>
    </row>
    <row r="49" spans="1:20" ht="18.75" customHeight="1">
      <c r="A49" s="6" t="s">
        <v>175</v>
      </c>
      <c r="B49" s="76">
        <v>1044</v>
      </c>
      <c r="C49" s="30" t="s">
        <v>154</v>
      </c>
      <c r="D49" s="30">
        <v>-10</v>
      </c>
      <c r="E49" s="30">
        <v>-8</v>
      </c>
      <c r="F49" s="35">
        <f t="shared" si="0"/>
        <v>-12</v>
      </c>
      <c r="G49" s="30">
        <v>-3</v>
      </c>
      <c r="H49" s="30">
        <v>-3</v>
      </c>
      <c r="I49" s="30">
        <v>-3</v>
      </c>
      <c r="J49" s="30">
        <v>-3</v>
      </c>
      <c r="K49" s="238"/>
      <c r="L49" s="238"/>
      <c r="M49" s="238"/>
      <c r="N49" s="238"/>
      <c r="O49" s="238"/>
    </row>
    <row r="50" spans="1:20" ht="18.75" customHeight="1">
      <c r="A50" s="6" t="s">
        <v>176</v>
      </c>
      <c r="B50" s="76">
        <v>1045</v>
      </c>
      <c r="C50" s="30" t="s">
        <v>154</v>
      </c>
      <c r="D50" s="30" t="s">
        <v>154</v>
      </c>
      <c r="E50" s="30" t="s">
        <v>154</v>
      </c>
      <c r="F50" s="35">
        <f t="shared" si="0"/>
        <v>0</v>
      </c>
      <c r="G50" s="30" t="s">
        <v>154</v>
      </c>
      <c r="H50" s="30" t="s">
        <v>154</v>
      </c>
      <c r="I50" s="30" t="s">
        <v>154</v>
      </c>
      <c r="J50" s="30" t="s">
        <v>154</v>
      </c>
      <c r="K50" s="238"/>
      <c r="L50" s="238"/>
      <c r="M50" s="238"/>
      <c r="N50" s="238"/>
      <c r="O50" s="238"/>
    </row>
    <row r="51" spans="1:20" ht="18.75" customHeight="1">
      <c r="A51" s="6" t="s">
        <v>177</v>
      </c>
      <c r="B51" s="76">
        <v>1046</v>
      </c>
      <c r="C51" s="30" t="s">
        <v>154</v>
      </c>
      <c r="D51" s="30" t="s">
        <v>154</v>
      </c>
      <c r="E51" s="30" t="s">
        <v>154</v>
      </c>
      <c r="F51" s="35">
        <f t="shared" si="0"/>
        <v>-40</v>
      </c>
      <c r="G51" s="30">
        <v>-10</v>
      </c>
      <c r="H51" s="30">
        <v>-10</v>
      </c>
      <c r="I51" s="30">
        <v>-10</v>
      </c>
      <c r="J51" s="30">
        <v>-10</v>
      </c>
      <c r="K51" s="238" t="s">
        <v>451</v>
      </c>
      <c r="L51" s="238"/>
      <c r="M51" s="238"/>
      <c r="N51" s="238"/>
      <c r="O51" s="238"/>
    </row>
    <row r="52" spans="1:20" ht="18.75" customHeight="1">
      <c r="A52" s="6" t="s">
        <v>178</v>
      </c>
      <c r="B52" s="76">
        <v>1047</v>
      </c>
      <c r="C52" s="30" t="s">
        <v>154</v>
      </c>
      <c r="D52" s="30" t="s">
        <v>154</v>
      </c>
      <c r="E52" s="30" t="s">
        <v>154</v>
      </c>
      <c r="F52" s="35">
        <f t="shared" si="0"/>
        <v>0</v>
      </c>
      <c r="G52" s="30" t="s">
        <v>154</v>
      </c>
      <c r="H52" s="30" t="s">
        <v>154</v>
      </c>
      <c r="I52" s="30" t="s">
        <v>154</v>
      </c>
      <c r="J52" s="30" t="s">
        <v>154</v>
      </c>
      <c r="K52" s="238"/>
      <c r="L52" s="238"/>
      <c r="M52" s="238"/>
      <c r="N52" s="238"/>
      <c r="O52" s="238"/>
    </row>
    <row r="53" spans="1:20" ht="18.75" customHeight="1">
      <c r="A53" s="6" t="s">
        <v>179</v>
      </c>
      <c r="B53" s="76">
        <v>1048</v>
      </c>
      <c r="C53" s="30" t="s">
        <v>154</v>
      </c>
      <c r="D53" s="30" t="s">
        <v>154</v>
      </c>
      <c r="E53" s="30" t="s">
        <v>154</v>
      </c>
      <c r="F53" s="35">
        <f t="shared" si="0"/>
        <v>0</v>
      </c>
      <c r="G53" s="30" t="s">
        <v>154</v>
      </c>
      <c r="H53" s="30" t="s">
        <v>154</v>
      </c>
      <c r="I53" s="30" t="s">
        <v>154</v>
      </c>
      <c r="J53" s="30" t="s">
        <v>154</v>
      </c>
      <c r="K53" s="238"/>
      <c r="L53" s="238"/>
      <c r="M53" s="238"/>
      <c r="N53" s="238"/>
      <c r="O53" s="238"/>
    </row>
    <row r="54" spans="1:20" ht="18.75" customHeight="1">
      <c r="A54" s="6" t="s">
        <v>180</v>
      </c>
      <c r="B54" s="76">
        <v>1049</v>
      </c>
      <c r="C54" s="30">
        <v>-2.2999999999999998</v>
      </c>
      <c r="D54" s="30">
        <v>-5</v>
      </c>
      <c r="E54" s="30">
        <v>-4</v>
      </c>
      <c r="F54" s="35">
        <f t="shared" si="0"/>
        <v>-6</v>
      </c>
      <c r="G54" s="30">
        <v>-2</v>
      </c>
      <c r="H54" s="30">
        <v>-2</v>
      </c>
      <c r="I54" s="30">
        <v>-2</v>
      </c>
      <c r="J54" s="30" t="s">
        <v>154</v>
      </c>
      <c r="K54" s="238"/>
      <c r="L54" s="238"/>
      <c r="M54" s="238"/>
      <c r="N54" s="238"/>
      <c r="O54" s="238"/>
    </row>
    <row r="55" spans="1:20" ht="37.5">
      <c r="A55" s="6" t="s">
        <v>181</v>
      </c>
      <c r="B55" s="76">
        <v>1050</v>
      </c>
      <c r="C55" s="30" t="s">
        <v>154</v>
      </c>
      <c r="D55" s="30">
        <v>-25</v>
      </c>
      <c r="E55" s="30">
        <v>-25</v>
      </c>
      <c r="F55" s="35">
        <f t="shared" si="0"/>
        <v>0</v>
      </c>
      <c r="G55" s="30" t="s">
        <v>154</v>
      </c>
      <c r="H55" s="30" t="s">
        <v>154</v>
      </c>
      <c r="I55" s="30" t="s">
        <v>154</v>
      </c>
      <c r="J55" s="30" t="s">
        <v>154</v>
      </c>
      <c r="K55" s="238"/>
      <c r="L55" s="238"/>
      <c r="M55" s="238"/>
      <c r="N55" s="238"/>
      <c r="O55" s="238"/>
      <c r="Q55" s="204"/>
      <c r="R55" s="204"/>
      <c r="S55" s="204"/>
      <c r="T55" s="204"/>
    </row>
    <row r="56" spans="1:20" ht="18.75" customHeight="1">
      <c r="A56" s="6" t="s">
        <v>182</v>
      </c>
      <c r="B56" s="134" t="s">
        <v>183</v>
      </c>
      <c r="C56" s="30" t="s">
        <v>154</v>
      </c>
      <c r="D56" s="30">
        <v>-25</v>
      </c>
      <c r="E56" s="30">
        <v>-25</v>
      </c>
      <c r="F56" s="35">
        <f t="shared" si="0"/>
        <v>0</v>
      </c>
      <c r="G56" s="30" t="s">
        <v>154</v>
      </c>
      <c r="H56" s="30" t="s">
        <v>154</v>
      </c>
      <c r="I56" s="30" t="s">
        <v>154</v>
      </c>
      <c r="J56" s="30" t="s">
        <v>154</v>
      </c>
      <c r="K56" s="238"/>
      <c r="L56" s="238"/>
      <c r="M56" s="238"/>
      <c r="N56" s="238"/>
      <c r="O56" s="238"/>
    </row>
    <row r="57" spans="1:20" ht="39" customHeight="1">
      <c r="A57" s="6" t="s">
        <v>184</v>
      </c>
      <c r="B57" s="76">
        <v>1051</v>
      </c>
      <c r="C57" s="30">
        <v>-573.79999999999995</v>
      </c>
      <c r="D57" s="30">
        <v>-385</v>
      </c>
      <c r="E57" s="30">
        <v>-385</v>
      </c>
      <c r="F57" s="35">
        <f t="shared" si="0"/>
        <v>-425</v>
      </c>
      <c r="G57" s="30">
        <v>-170</v>
      </c>
      <c r="H57" s="30">
        <v>-85</v>
      </c>
      <c r="I57" s="30">
        <v>-85</v>
      </c>
      <c r="J57" s="30">
        <v>-85</v>
      </c>
      <c r="K57" s="282" t="s">
        <v>445</v>
      </c>
      <c r="L57" s="283"/>
      <c r="M57" s="283"/>
      <c r="N57" s="283"/>
      <c r="O57" s="284"/>
    </row>
    <row r="58" spans="1:20" s="5" customFormat="1" ht="18.75" customHeight="1">
      <c r="A58" s="8" t="s">
        <v>185</v>
      </c>
      <c r="B58" s="9">
        <v>1060</v>
      </c>
      <c r="C58" s="44">
        <f>SUM(C59:C65)</f>
        <v>0</v>
      </c>
      <c r="D58" s="44">
        <f>SUM(D59:D65)</f>
        <v>0</v>
      </c>
      <c r="E58" s="44">
        <f>SUM(E59:E65)</f>
        <v>0</v>
      </c>
      <c r="F58" s="44">
        <f t="shared" si="0"/>
        <v>0</v>
      </c>
      <c r="G58" s="44">
        <f>SUM(G59:G65)</f>
        <v>0</v>
      </c>
      <c r="H58" s="44">
        <f>SUM(H59:H65)</f>
        <v>0</v>
      </c>
      <c r="I58" s="44">
        <f>SUM(I59:I65)</f>
        <v>0</v>
      </c>
      <c r="J58" s="44">
        <f>SUM(J59:J65)</f>
        <v>0</v>
      </c>
      <c r="K58" s="238"/>
      <c r="L58" s="238"/>
      <c r="M58" s="238"/>
      <c r="N58" s="238"/>
      <c r="O58" s="238"/>
    </row>
    <row r="59" spans="1:20" ht="18.75" customHeight="1">
      <c r="A59" s="6" t="s">
        <v>186</v>
      </c>
      <c r="B59" s="7">
        <v>1061</v>
      </c>
      <c r="C59" s="30" t="s">
        <v>154</v>
      </c>
      <c r="D59" s="30" t="s">
        <v>154</v>
      </c>
      <c r="E59" s="30" t="s">
        <v>154</v>
      </c>
      <c r="F59" s="35">
        <f t="shared" si="0"/>
        <v>0</v>
      </c>
      <c r="G59" s="30" t="s">
        <v>154</v>
      </c>
      <c r="H59" s="30" t="s">
        <v>154</v>
      </c>
      <c r="I59" s="30" t="s">
        <v>154</v>
      </c>
      <c r="J59" s="30" t="s">
        <v>154</v>
      </c>
      <c r="K59" s="238"/>
      <c r="L59" s="238"/>
      <c r="M59" s="238"/>
      <c r="N59" s="238"/>
      <c r="O59" s="238"/>
    </row>
    <row r="60" spans="1:20" ht="18.75" customHeight="1">
      <c r="A60" s="6" t="s">
        <v>187</v>
      </c>
      <c r="B60" s="7">
        <v>1062</v>
      </c>
      <c r="C60" s="30" t="s">
        <v>154</v>
      </c>
      <c r="D60" s="30" t="s">
        <v>154</v>
      </c>
      <c r="E60" s="30" t="s">
        <v>154</v>
      </c>
      <c r="F60" s="35">
        <f t="shared" si="0"/>
        <v>0</v>
      </c>
      <c r="G60" s="30" t="s">
        <v>154</v>
      </c>
      <c r="H60" s="30" t="s">
        <v>154</v>
      </c>
      <c r="I60" s="30" t="s">
        <v>154</v>
      </c>
      <c r="J60" s="30" t="s">
        <v>154</v>
      </c>
      <c r="K60" s="238"/>
      <c r="L60" s="238"/>
      <c r="M60" s="238"/>
      <c r="N60" s="238"/>
      <c r="O60" s="238"/>
    </row>
    <row r="61" spans="1:20" ht="18.75" customHeight="1">
      <c r="A61" s="6" t="s">
        <v>169</v>
      </c>
      <c r="B61" s="7">
        <v>1063</v>
      </c>
      <c r="C61" s="30" t="s">
        <v>154</v>
      </c>
      <c r="D61" s="30" t="s">
        <v>154</v>
      </c>
      <c r="E61" s="30" t="s">
        <v>154</v>
      </c>
      <c r="F61" s="35">
        <f t="shared" si="0"/>
        <v>0</v>
      </c>
      <c r="G61" s="30" t="s">
        <v>154</v>
      </c>
      <c r="H61" s="30" t="s">
        <v>154</v>
      </c>
      <c r="I61" s="30" t="s">
        <v>154</v>
      </c>
      <c r="J61" s="30" t="s">
        <v>154</v>
      </c>
      <c r="K61" s="238"/>
      <c r="L61" s="238"/>
      <c r="M61" s="238"/>
      <c r="N61" s="238"/>
      <c r="O61" s="238"/>
      <c r="R61" s="204"/>
    </row>
    <row r="62" spans="1:20" ht="18.75" customHeight="1">
      <c r="A62" s="6" t="s">
        <v>170</v>
      </c>
      <c r="B62" s="7">
        <v>1064</v>
      </c>
      <c r="C62" s="30" t="s">
        <v>154</v>
      </c>
      <c r="D62" s="30" t="s">
        <v>154</v>
      </c>
      <c r="E62" s="30" t="s">
        <v>154</v>
      </c>
      <c r="F62" s="35">
        <f t="shared" si="0"/>
        <v>0</v>
      </c>
      <c r="G62" s="30" t="s">
        <v>154</v>
      </c>
      <c r="H62" s="30" t="s">
        <v>154</v>
      </c>
      <c r="I62" s="30" t="s">
        <v>154</v>
      </c>
      <c r="J62" s="30" t="s">
        <v>154</v>
      </c>
      <c r="K62" s="238"/>
      <c r="L62" s="238"/>
      <c r="M62" s="238"/>
      <c r="N62" s="238"/>
      <c r="O62" s="238"/>
    </row>
    <row r="63" spans="1:20" ht="18.75" customHeight="1">
      <c r="A63" s="6" t="s">
        <v>188</v>
      </c>
      <c r="B63" s="7">
        <v>1065</v>
      </c>
      <c r="C63" s="30" t="s">
        <v>154</v>
      </c>
      <c r="D63" s="30" t="s">
        <v>154</v>
      </c>
      <c r="E63" s="30" t="s">
        <v>154</v>
      </c>
      <c r="F63" s="35">
        <f t="shared" si="0"/>
        <v>0</v>
      </c>
      <c r="G63" s="30" t="s">
        <v>154</v>
      </c>
      <c r="H63" s="30" t="s">
        <v>154</v>
      </c>
      <c r="I63" s="30" t="s">
        <v>154</v>
      </c>
      <c r="J63" s="30" t="s">
        <v>154</v>
      </c>
      <c r="K63" s="238"/>
      <c r="L63" s="238"/>
      <c r="M63" s="238"/>
      <c r="N63" s="238"/>
      <c r="O63" s="238"/>
    </row>
    <row r="64" spans="1:20" ht="18.75" customHeight="1">
      <c r="A64" s="6" t="s">
        <v>189</v>
      </c>
      <c r="B64" s="7">
        <v>1066</v>
      </c>
      <c r="C64" s="30" t="s">
        <v>154</v>
      </c>
      <c r="D64" s="30" t="s">
        <v>154</v>
      </c>
      <c r="E64" s="30" t="s">
        <v>154</v>
      </c>
      <c r="F64" s="35">
        <f t="shared" si="0"/>
        <v>0</v>
      </c>
      <c r="G64" s="30" t="s">
        <v>154</v>
      </c>
      <c r="H64" s="30" t="s">
        <v>154</v>
      </c>
      <c r="I64" s="30" t="s">
        <v>154</v>
      </c>
      <c r="J64" s="30" t="s">
        <v>154</v>
      </c>
      <c r="K64" s="238"/>
      <c r="L64" s="238"/>
      <c r="M64" s="238"/>
      <c r="N64" s="238"/>
      <c r="O64" s="238"/>
    </row>
    <row r="65" spans="1:15" ht="18.75" customHeight="1">
      <c r="A65" s="6" t="s">
        <v>190</v>
      </c>
      <c r="B65" s="7">
        <v>1067</v>
      </c>
      <c r="C65" s="30" t="s">
        <v>154</v>
      </c>
      <c r="D65" s="30" t="s">
        <v>154</v>
      </c>
      <c r="E65" s="30" t="s">
        <v>154</v>
      </c>
      <c r="F65" s="35">
        <f t="shared" si="0"/>
        <v>0</v>
      </c>
      <c r="G65" s="30" t="s">
        <v>154</v>
      </c>
      <c r="H65" s="30" t="s">
        <v>154</v>
      </c>
      <c r="I65" s="30" t="s">
        <v>154</v>
      </c>
      <c r="J65" s="30" t="s">
        <v>154</v>
      </c>
      <c r="K65" s="238"/>
      <c r="L65" s="238"/>
      <c r="M65" s="238"/>
      <c r="N65" s="238"/>
      <c r="O65" s="238"/>
    </row>
    <row r="66" spans="1:15" s="5" customFormat="1" ht="18.75" customHeight="1">
      <c r="A66" s="8" t="s">
        <v>191</v>
      </c>
      <c r="B66" s="9">
        <v>1070</v>
      </c>
      <c r="C66" s="44">
        <f>SUM(C67:C69)</f>
        <v>1887.8</v>
      </c>
      <c r="D66" s="44">
        <f>SUM(D67:D69)</f>
        <v>2320</v>
      </c>
      <c r="E66" s="44">
        <f>SUM(E67:E69)</f>
        <v>2300</v>
      </c>
      <c r="F66" s="44">
        <f t="shared" si="0"/>
        <v>1638</v>
      </c>
      <c r="G66" s="44">
        <f>SUM(G67:G69)</f>
        <v>685</v>
      </c>
      <c r="H66" s="44">
        <f>SUM(H67:H69)</f>
        <v>295</v>
      </c>
      <c r="I66" s="44">
        <f>SUM(I67:I69)</f>
        <v>170</v>
      </c>
      <c r="J66" s="44">
        <f>SUM(J67:J69)</f>
        <v>488</v>
      </c>
      <c r="K66" s="238"/>
      <c r="L66" s="238"/>
      <c r="M66" s="238"/>
      <c r="N66" s="238"/>
      <c r="O66" s="238"/>
    </row>
    <row r="67" spans="1:15" ht="18.75" customHeight="1">
      <c r="A67" s="6" t="s">
        <v>192</v>
      </c>
      <c r="B67" s="7">
        <v>1071</v>
      </c>
      <c r="C67" s="30"/>
      <c r="D67" s="30"/>
      <c r="E67" s="30"/>
      <c r="F67" s="35">
        <f t="shared" si="0"/>
        <v>0</v>
      </c>
      <c r="G67" s="30"/>
      <c r="H67" s="30"/>
      <c r="I67" s="30"/>
      <c r="J67" s="30"/>
      <c r="K67" s="238"/>
      <c r="L67" s="238"/>
      <c r="M67" s="238"/>
      <c r="N67" s="238"/>
      <c r="O67" s="238"/>
    </row>
    <row r="68" spans="1:15" ht="18.75" customHeight="1">
      <c r="A68" s="6" t="s">
        <v>193</v>
      </c>
      <c r="B68" s="7">
        <v>1072</v>
      </c>
      <c r="C68" s="30"/>
      <c r="D68" s="30"/>
      <c r="E68" s="30"/>
      <c r="F68" s="35">
        <f t="shared" si="0"/>
        <v>0</v>
      </c>
      <c r="G68" s="30"/>
      <c r="H68" s="30"/>
      <c r="I68" s="30"/>
      <c r="J68" s="30"/>
      <c r="K68" s="238"/>
      <c r="L68" s="238"/>
      <c r="M68" s="238"/>
      <c r="N68" s="238"/>
      <c r="O68" s="238"/>
    </row>
    <row r="69" spans="1:15" ht="54.75" customHeight="1">
      <c r="A69" s="6" t="s">
        <v>440</v>
      </c>
      <c r="B69" s="7">
        <v>1073</v>
      </c>
      <c r="C69" s="30">
        <v>1887.8</v>
      </c>
      <c r="D69" s="30">
        <v>2320</v>
      </c>
      <c r="E69" s="30">
        <v>2300</v>
      </c>
      <c r="F69" s="35">
        <f t="shared" si="0"/>
        <v>1638</v>
      </c>
      <c r="G69" s="30">
        <v>685</v>
      </c>
      <c r="H69" s="30">
        <v>295</v>
      </c>
      <c r="I69" s="30">
        <v>170</v>
      </c>
      <c r="J69" s="30">
        <v>488</v>
      </c>
      <c r="K69" s="282" t="s">
        <v>452</v>
      </c>
      <c r="L69" s="283"/>
      <c r="M69" s="283"/>
      <c r="N69" s="283"/>
      <c r="O69" s="284"/>
    </row>
    <row r="70" spans="1:15" s="5" customFormat="1" ht="18.75" customHeight="1">
      <c r="A70" s="110" t="s">
        <v>194</v>
      </c>
      <c r="B70" s="9">
        <v>1080</v>
      </c>
      <c r="C70" s="44">
        <f>SUM(C71:C76)</f>
        <v>-255.4</v>
      </c>
      <c r="D70" s="44">
        <f>SUM(D71:D76)</f>
        <v>-250</v>
      </c>
      <c r="E70" s="44">
        <f>SUM(E71:E76)</f>
        <v>-235</v>
      </c>
      <c r="F70" s="44">
        <f t="shared" si="0"/>
        <v>-285</v>
      </c>
      <c r="G70" s="44">
        <f>SUM(G71:G76)</f>
        <v>-80</v>
      </c>
      <c r="H70" s="44">
        <f>SUM(H71:H76)</f>
        <v>-70</v>
      </c>
      <c r="I70" s="44">
        <f>SUM(I71:I76)</f>
        <v>-70</v>
      </c>
      <c r="J70" s="44">
        <f>SUM(J71:J76)</f>
        <v>-65</v>
      </c>
      <c r="K70" s="238"/>
      <c r="L70" s="238"/>
      <c r="M70" s="238"/>
      <c r="N70" s="238"/>
      <c r="O70" s="238"/>
    </row>
    <row r="71" spans="1:15" ht="18.75" customHeight="1">
      <c r="A71" s="6" t="s">
        <v>192</v>
      </c>
      <c r="B71" s="7">
        <v>1081</v>
      </c>
      <c r="C71" s="30" t="s">
        <v>154</v>
      </c>
      <c r="D71" s="30" t="s">
        <v>154</v>
      </c>
      <c r="E71" s="30" t="s">
        <v>154</v>
      </c>
      <c r="F71" s="35">
        <f t="shared" si="0"/>
        <v>0</v>
      </c>
      <c r="G71" s="30" t="s">
        <v>154</v>
      </c>
      <c r="H71" s="30" t="s">
        <v>154</v>
      </c>
      <c r="I71" s="30" t="s">
        <v>154</v>
      </c>
      <c r="J71" s="30" t="s">
        <v>154</v>
      </c>
      <c r="K71" s="238"/>
      <c r="L71" s="238"/>
      <c r="M71" s="238"/>
      <c r="N71" s="238"/>
      <c r="O71" s="238"/>
    </row>
    <row r="72" spans="1:15" ht="18.75" customHeight="1">
      <c r="A72" s="6" t="s">
        <v>195</v>
      </c>
      <c r="B72" s="7">
        <v>1082</v>
      </c>
      <c r="C72" s="30" t="s">
        <v>154</v>
      </c>
      <c r="D72" s="30" t="s">
        <v>154</v>
      </c>
      <c r="E72" s="30" t="s">
        <v>154</v>
      </c>
      <c r="F72" s="35">
        <f t="shared" si="0"/>
        <v>0</v>
      </c>
      <c r="G72" s="30" t="s">
        <v>154</v>
      </c>
      <c r="H72" s="30" t="s">
        <v>154</v>
      </c>
      <c r="I72" s="30" t="s">
        <v>154</v>
      </c>
      <c r="J72" s="30" t="s">
        <v>154</v>
      </c>
      <c r="K72" s="238"/>
      <c r="L72" s="238"/>
      <c r="M72" s="238"/>
      <c r="N72" s="238"/>
      <c r="O72" s="238"/>
    </row>
    <row r="73" spans="1:15" ht="18.75" customHeight="1">
      <c r="A73" s="6" t="s">
        <v>196</v>
      </c>
      <c r="B73" s="7">
        <v>1083</v>
      </c>
      <c r="C73" s="30" t="s">
        <v>154</v>
      </c>
      <c r="D73" s="30" t="s">
        <v>154</v>
      </c>
      <c r="E73" s="30" t="s">
        <v>154</v>
      </c>
      <c r="F73" s="35">
        <f t="shared" si="0"/>
        <v>0</v>
      </c>
      <c r="G73" s="30" t="s">
        <v>154</v>
      </c>
      <c r="H73" s="30" t="s">
        <v>154</v>
      </c>
      <c r="I73" s="30" t="s">
        <v>154</v>
      </c>
      <c r="J73" s="30" t="s">
        <v>154</v>
      </c>
      <c r="K73" s="238"/>
      <c r="L73" s="238"/>
      <c r="M73" s="238"/>
      <c r="N73" s="238"/>
      <c r="O73" s="238"/>
    </row>
    <row r="74" spans="1:15" ht="18.75" customHeight="1">
      <c r="A74" s="6" t="s">
        <v>197</v>
      </c>
      <c r="B74" s="7">
        <v>1084</v>
      </c>
      <c r="C74" s="30" t="s">
        <v>154</v>
      </c>
      <c r="D74" s="30" t="s">
        <v>154</v>
      </c>
      <c r="E74" s="30" t="s">
        <v>154</v>
      </c>
      <c r="F74" s="35">
        <f t="shared" si="0"/>
        <v>0</v>
      </c>
      <c r="G74" s="30" t="s">
        <v>154</v>
      </c>
      <c r="H74" s="30" t="s">
        <v>154</v>
      </c>
      <c r="I74" s="30" t="s">
        <v>154</v>
      </c>
      <c r="J74" s="30" t="s">
        <v>154</v>
      </c>
      <c r="K74" s="238"/>
      <c r="L74" s="238"/>
      <c r="M74" s="238"/>
      <c r="N74" s="238"/>
      <c r="O74" s="238"/>
    </row>
    <row r="75" spans="1:15" ht="18.75" customHeight="1">
      <c r="A75" s="6" t="s">
        <v>198</v>
      </c>
      <c r="B75" s="7">
        <v>1085</v>
      </c>
      <c r="C75" s="30" t="s">
        <v>154</v>
      </c>
      <c r="D75" s="30" t="s">
        <v>154</v>
      </c>
      <c r="E75" s="30" t="s">
        <v>154</v>
      </c>
      <c r="F75" s="35">
        <f t="shared" si="0"/>
        <v>0</v>
      </c>
      <c r="G75" s="30" t="s">
        <v>154</v>
      </c>
      <c r="H75" s="30" t="s">
        <v>154</v>
      </c>
      <c r="I75" s="30" t="s">
        <v>154</v>
      </c>
      <c r="J75" s="30" t="s">
        <v>154</v>
      </c>
      <c r="K75" s="238"/>
      <c r="L75" s="238"/>
      <c r="M75" s="238"/>
      <c r="N75" s="238"/>
      <c r="O75" s="238"/>
    </row>
    <row r="76" spans="1:15" ht="45" customHeight="1">
      <c r="A76" s="6" t="s">
        <v>446</v>
      </c>
      <c r="B76" s="7">
        <v>1086</v>
      </c>
      <c r="C76" s="30">
        <v>-255.4</v>
      </c>
      <c r="D76" s="30">
        <v>-250</v>
      </c>
      <c r="E76" s="30">
        <v>-235</v>
      </c>
      <c r="F76" s="35">
        <f t="shared" si="0"/>
        <v>-285</v>
      </c>
      <c r="G76" s="30">
        <v>-80</v>
      </c>
      <c r="H76" s="30">
        <v>-70</v>
      </c>
      <c r="I76" s="30">
        <v>-70</v>
      </c>
      <c r="J76" s="30">
        <v>-65</v>
      </c>
      <c r="K76" s="238"/>
      <c r="L76" s="238"/>
      <c r="M76" s="238"/>
      <c r="N76" s="238"/>
      <c r="O76" s="238"/>
    </row>
    <row r="77" spans="1:15" s="5" customFormat="1" ht="18.75" customHeight="1">
      <c r="A77" s="8" t="s">
        <v>199</v>
      </c>
      <c r="B77" s="9">
        <v>1100</v>
      </c>
      <c r="C77" s="42">
        <f>SUM(C34,C35,C58,C66,C70)</f>
        <v>1566.300000000005</v>
      </c>
      <c r="D77" s="42">
        <f t="shared" ref="D77:J77" si="2">SUM(D34,D35,D58,D66,D70)</f>
        <v>-96</v>
      </c>
      <c r="E77" s="42">
        <f t="shared" si="2"/>
        <v>-281</v>
      </c>
      <c r="F77" s="42">
        <f t="shared" si="2"/>
        <v>-191</v>
      </c>
      <c r="G77" s="42">
        <f>SUM(G34,G35,G58,G66,G70)</f>
        <v>-77.399999999999636</v>
      </c>
      <c r="H77" s="42">
        <f t="shared" si="2"/>
        <v>-42.199999999999818</v>
      </c>
      <c r="I77" s="42">
        <f t="shared" si="2"/>
        <v>-44.699999999999818</v>
      </c>
      <c r="J77" s="42">
        <f t="shared" si="2"/>
        <v>-26.699999999999818</v>
      </c>
      <c r="K77" s="238"/>
      <c r="L77" s="238"/>
      <c r="M77" s="238"/>
      <c r="N77" s="238"/>
      <c r="O77" s="238"/>
    </row>
    <row r="78" spans="1:15" s="5" customFormat="1" ht="18.75" customHeight="1">
      <c r="A78" s="8" t="s">
        <v>200</v>
      </c>
      <c r="B78" s="9">
        <v>1110</v>
      </c>
      <c r="C78" s="41"/>
      <c r="D78" s="41"/>
      <c r="E78" s="41"/>
      <c r="F78" s="44">
        <f t="shared" ref="F78:F87" si="3">SUM(G78:J78)</f>
        <v>0</v>
      </c>
      <c r="G78" s="41"/>
      <c r="H78" s="41"/>
      <c r="I78" s="41"/>
      <c r="J78" s="41"/>
      <c r="K78" s="238"/>
      <c r="L78" s="238"/>
      <c r="M78" s="238"/>
      <c r="N78" s="238"/>
      <c r="O78" s="238"/>
    </row>
    <row r="79" spans="1:15" s="5" customFormat="1" ht="18.75" customHeight="1">
      <c r="A79" s="8" t="s">
        <v>201</v>
      </c>
      <c r="B79" s="9">
        <v>1120</v>
      </c>
      <c r="C79" s="41" t="s">
        <v>154</v>
      </c>
      <c r="D79" s="41" t="s">
        <v>154</v>
      </c>
      <c r="E79" s="41" t="s">
        <v>154</v>
      </c>
      <c r="F79" s="44">
        <f t="shared" si="3"/>
        <v>0</v>
      </c>
      <c r="G79" s="41" t="s">
        <v>154</v>
      </c>
      <c r="H79" s="41" t="s">
        <v>154</v>
      </c>
      <c r="I79" s="41" t="s">
        <v>154</v>
      </c>
      <c r="J79" s="41" t="s">
        <v>154</v>
      </c>
      <c r="K79" s="238"/>
      <c r="L79" s="238"/>
      <c r="M79" s="238"/>
      <c r="N79" s="238"/>
      <c r="O79" s="238"/>
    </row>
    <row r="80" spans="1:15" s="5" customFormat="1" ht="18.75" customHeight="1">
      <c r="A80" s="8" t="s">
        <v>202</v>
      </c>
      <c r="B80" s="9">
        <v>1130</v>
      </c>
      <c r="C80" s="41"/>
      <c r="D80" s="41"/>
      <c r="E80" s="41"/>
      <c r="F80" s="44">
        <f t="shared" si="3"/>
        <v>0</v>
      </c>
      <c r="G80" s="41"/>
      <c r="H80" s="41"/>
      <c r="I80" s="41"/>
      <c r="J80" s="41"/>
      <c r="K80" s="238"/>
      <c r="L80" s="238"/>
      <c r="M80" s="238"/>
      <c r="N80" s="238"/>
      <c r="O80" s="238"/>
    </row>
    <row r="81" spans="1:15" s="5" customFormat="1" ht="18.75" customHeight="1">
      <c r="A81" s="8" t="s">
        <v>203</v>
      </c>
      <c r="B81" s="9">
        <v>1140</v>
      </c>
      <c r="C81" s="41" t="s">
        <v>154</v>
      </c>
      <c r="D81" s="41" t="s">
        <v>154</v>
      </c>
      <c r="E81" s="41" t="s">
        <v>154</v>
      </c>
      <c r="F81" s="44">
        <f t="shared" si="3"/>
        <v>0</v>
      </c>
      <c r="G81" s="41" t="s">
        <v>154</v>
      </c>
      <c r="H81" s="41" t="s">
        <v>154</v>
      </c>
      <c r="I81" s="41" t="s">
        <v>154</v>
      </c>
      <c r="J81" s="41" t="s">
        <v>154</v>
      </c>
      <c r="K81" s="238"/>
      <c r="L81" s="238"/>
      <c r="M81" s="238"/>
      <c r="N81" s="238"/>
      <c r="O81" s="238"/>
    </row>
    <row r="82" spans="1:15" s="5" customFormat="1" ht="18.75" customHeight="1">
      <c r="A82" s="8" t="s">
        <v>204</v>
      </c>
      <c r="B82" s="9">
        <v>1150</v>
      </c>
      <c r="C82" s="44">
        <f>SUM(C83:C84)</f>
        <v>319.89999999999998</v>
      </c>
      <c r="D82" s="44">
        <f t="shared" ref="D82:J82" si="4">SUM(D83:D84)</f>
        <v>300</v>
      </c>
      <c r="E82" s="44">
        <f t="shared" si="4"/>
        <v>300</v>
      </c>
      <c r="F82" s="44">
        <f t="shared" si="3"/>
        <v>380</v>
      </c>
      <c r="G82" s="44">
        <f t="shared" si="4"/>
        <v>95</v>
      </c>
      <c r="H82" s="44">
        <f t="shared" si="4"/>
        <v>95</v>
      </c>
      <c r="I82" s="44">
        <f t="shared" si="4"/>
        <v>95</v>
      </c>
      <c r="J82" s="44">
        <f t="shared" si="4"/>
        <v>95</v>
      </c>
      <c r="K82" s="238"/>
      <c r="L82" s="238"/>
      <c r="M82" s="238"/>
      <c r="N82" s="238"/>
      <c r="O82" s="238"/>
    </row>
    <row r="83" spans="1:15" ht="18.75" customHeight="1">
      <c r="A83" s="6" t="s">
        <v>192</v>
      </c>
      <c r="B83" s="7">
        <v>1151</v>
      </c>
      <c r="C83" s="30"/>
      <c r="D83" s="30"/>
      <c r="E83" s="30"/>
      <c r="F83" s="35">
        <f t="shared" si="3"/>
        <v>0</v>
      </c>
      <c r="G83" s="30"/>
      <c r="H83" s="30"/>
      <c r="I83" s="30"/>
      <c r="J83" s="30"/>
      <c r="K83" s="238"/>
      <c r="L83" s="238"/>
      <c r="M83" s="238"/>
      <c r="N83" s="238"/>
      <c r="O83" s="238"/>
    </row>
    <row r="84" spans="1:15" ht="18.75" customHeight="1">
      <c r="A84" s="6" t="s">
        <v>417</v>
      </c>
      <c r="B84" s="7">
        <v>1152</v>
      </c>
      <c r="C84" s="30">
        <v>319.89999999999998</v>
      </c>
      <c r="D84" s="30">
        <v>300</v>
      </c>
      <c r="E84" s="30">
        <v>300</v>
      </c>
      <c r="F84" s="35">
        <f t="shared" si="3"/>
        <v>380</v>
      </c>
      <c r="G84" s="30">
        <v>95</v>
      </c>
      <c r="H84" s="30">
        <v>95</v>
      </c>
      <c r="I84" s="30">
        <v>95</v>
      </c>
      <c r="J84" s="30">
        <v>95</v>
      </c>
      <c r="K84" s="238" t="s">
        <v>441</v>
      </c>
      <c r="L84" s="238"/>
      <c r="M84" s="238"/>
      <c r="N84" s="238"/>
      <c r="O84" s="238"/>
    </row>
    <row r="85" spans="1:15" s="5" customFormat="1" ht="18.75" customHeight="1">
      <c r="A85" s="8" t="s">
        <v>205</v>
      </c>
      <c r="B85" s="9">
        <v>1160</v>
      </c>
      <c r="C85" s="44">
        <f>SUM(C86:C87)</f>
        <v>0</v>
      </c>
      <c r="D85" s="44">
        <f t="shared" ref="D85:J85" si="5">SUM(D86:D87)</f>
        <v>0</v>
      </c>
      <c r="E85" s="44">
        <f t="shared" si="5"/>
        <v>0</v>
      </c>
      <c r="F85" s="44">
        <f t="shared" si="3"/>
        <v>0</v>
      </c>
      <c r="G85" s="44">
        <f t="shared" si="5"/>
        <v>0</v>
      </c>
      <c r="H85" s="44">
        <f t="shared" si="5"/>
        <v>0</v>
      </c>
      <c r="I85" s="44">
        <f t="shared" si="5"/>
        <v>0</v>
      </c>
      <c r="J85" s="44">
        <f t="shared" si="5"/>
        <v>0</v>
      </c>
      <c r="K85" s="238"/>
      <c r="L85" s="238"/>
      <c r="M85" s="238"/>
      <c r="N85" s="238"/>
      <c r="O85" s="238"/>
    </row>
    <row r="86" spans="1:15" ht="18.75" customHeight="1">
      <c r="A86" s="6" t="s">
        <v>192</v>
      </c>
      <c r="B86" s="7">
        <v>1161</v>
      </c>
      <c r="C86" s="30" t="s">
        <v>154</v>
      </c>
      <c r="D86" s="30" t="s">
        <v>154</v>
      </c>
      <c r="E86" s="30" t="s">
        <v>154</v>
      </c>
      <c r="F86" s="35">
        <f t="shared" si="3"/>
        <v>0</v>
      </c>
      <c r="G86" s="30" t="s">
        <v>154</v>
      </c>
      <c r="H86" s="30" t="s">
        <v>154</v>
      </c>
      <c r="I86" s="30" t="s">
        <v>154</v>
      </c>
      <c r="J86" s="30" t="s">
        <v>154</v>
      </c>
      <c r="K86" s="238"/>
      <c r="L86" s="238"/>
      <c r="M86" s="238"/>
      <c r="N86" s="238"/>
      <c r="O86" s="238"/>
    </row>
    <row r="87" spans="1:15" ht="18.75" customHeight="1">
      <c r="A87" s="6" t="s">
        <v>206</v>
      </c>
      <c r="B87" s="7">
        <v>1162</v>
      </c>
      <c r="C87" s="30" t="s">
        <v>154</v>
      </c>
      <c r="D87" s="30" t="s">
        <v>154</v>
      </c>
      <c r="E87" s="30" t="s">
        <v>154</v>
      </c>
      <c r="F87" s="35">
        <f t="shared" si="3"/>
        <v>0</v>
      </c>
      <c r="G87" s="30" t="s">
        <v>154</v>
      </c>
      <c r="H87" s="30" t="s">
        <v>154</v>
      </c>
      <c r="I87" s="30" t="s">
        <v>154</v>
      </c>
      <c r="J87" s="30" t="s">
        <v>154</v>
      </c>
      <c r="K87" s="238"/>
      <c r="L87" s="238"/>
      <c r="M87" s="238"/>
      <c r="N87" s="238"/>
      <c r="O87" s="238"/>
    </row>
    <row r="88" spans="1:15" ht="18.75" customHeight="1">
      <c r="A88" s="8" t="s">
        <v>207</v>
      </c>
      <c r="B88" s="9">
        <v>1170</v>
      </c>
      <c r="C88" s="42">
        <f>SUM(C77,C78,C79,C80,C81,C82,C85)</f>
        <v>1886.2000000000048</v>
      </c>
      <c r="D88" s="42">
        <f t="shared" ref="D88:J88" si="6">SUM(D77,D78,D79,D80,D81,D82,D85)</f>
        <v>204</v>
      </c>
      <c r="E88" s="42">
        <f t="shared" si="6"/>
        <v>19</v>
      </c>
      <c r="F88" s="42">
        <f t="shared" si="6"/>
        <v>189</v>
      </c>
      <c r="G88" s="42">
        <f t="shared" si="6"/>
        <v>17.600000000000364</v>
      </c>
      <c r="H88" s="42">
        <f t="shared" si="6"/>
        <v>52.800000000000182</v>
      </c>
      <c r="I88" s="42">
        <f t="shared" si="6"/>
        <v>50.300000000000182</v>
      </c>
      <c r="J88" s="42">
        <f t="shared" si="6"/>
        <v>68.300000000000182</v>
      </c>
      <c r="K88" s="238"/>
      <c r="L88" s="238"/>
      <c r="M88" s="238"/>
      <c r="N88" s="238"/>
      <c r="O88" s="238"/>
    </row>
    <row r="89" spans="1:15" ht="18.75" customHeight="1">
      <c r="A89" s="6" t="s">
        <v>208</v>
      </c>
      <c r="B89" s="143">
        <v>1180</v>
      </c>
      <c r="C89" s="30" t="s">
        <v>154</v>
      </c>
      <c r="D89" s="30" t="s">
        <v>154</v>
      </c>
      <c r="E89" s="30" t="s">
        <v>154</v>
      </c>
      <c r="F89" s="35">
        <f>SUM(G89:J89)</f>
        <v>0</v>
      </c>
      <c r="G89" s="30" t="s">
        <v>154</v>
      </c>
      <c r="H89" s="30" t="s">
        <v>154</v>
      </c>
      <c r="I89" s="30" t="s">
        <v>154</v>
      </c>
      <c r="J89" s="30" t="s">
        <v>154</v>
      </c>
      <c r="K89" s="238"/>
      <c r="L89" s="238"/>
      <c r="M89" s="238"/>
      <c r="N89" s="238"/>
      <c r="O89" s="238"/>
    </row>
    <row r="90" spans="1:15" ht="18.75" customHeight="1">
      <c r="A90" s="6" t="s">
        <v>209</v>
      </c>
      <c r="B90" s="143">
        <v>1181</v>
      </c>
      <c r="C90" s="30"/>
      <c r="D90" s="30"/>
      <c r="E90" s="30"/>
      <c r="F90" s="35">
        <f>SUM(G90:J90)</f>
        <v>0</v>
      </c>
      <c r="G90" s="30"/>
      <c r="H90" s="30"/>
      <c r="I90" s="30"/>
      <c r="J90" s="30"/>
      <c r="K90" s="238"/>
      <c r="L90" s="238"/>
      <c r="M90" s="238"/>
      <c r="N90" s="238"/>
      <c r="O90" s="238"/>
    </row>
    <row r="91" spans="1:15" ht="18.75" customHeight="1">
      <c r="A91" s="6" t="s">
        <v>210</v>
      </c>
      <c r="B91" s="7">
        <v>1190</v>
      </c>
      <c r="C91" s="30"/>
      <c r="D91" s="30"/>
      <c r="E91" s="30"/>
      <c r="F91" s="35">
        <f>SUM(G91:J91)</f>
        <v>0</v>
      </c>
      <c r="G91" s="30"/>
      <c r="H91" s="30"/>
      <c r="I91" s="30"/>
      <c r="J91" s="30"/>
      <c r="K91" s="238"/>
      <c r="L91" s="238"/>
      <c r="M91" s="238"/>
      <c r="N91" s="238"/>
      <c r="O91" s="238"/>
    </row>
    <row r="92" spans="1:15" ht="18.75" customHeight="1">
      <c r="A92" s="6" t="s">
        <v>211</v>
      </c>
      <c r="B92" s="146">
        <v>1191</v>
      </c>
      <c r="C92" s="30" t="s">
        <v>154</v>
      </c>
      <c r="D92" s="30" t="s">
        <v>154</v>
      </c>
      <c r="E92" s="30" t="s">
        <v>154</v>
      </c>
      <c r="F92" s="35">
        <f>SUM(G92:J92)</f>
        <v>0</v>
      </c>
      <c r="G92" s="30" t="s">
        <v>154</v>
      </c>
      <c r="H92" s="30" t="s">
        <v>154</v>
      </c>
      <c r="I92" s="30" t="s">
        <v>154</v>
      </c>
      <c r="J92" s="30" t="s">
        <v>154</v>
      </c>
      <c r="K92" s="238"/>
      <c r="L92" s="238"/>
      <c r="M92" s="238"/>
      <c r="N92" s="238"/>
      <c r="O92" s="238"/>
    </row>
    <row r="93" spans="1:15" ht="18.75" customHeight="1">
      <c r="A93" s="8" t="s">
        <v>212</v>
      </c>
      <c r="B93" s="9">
        <v>1200</v>
      </c>
      <c r="C93" s="42">
        <f>SUM(C88,C89,C90,C91,C92)</f>
        <v>1886.2000000000048</v>
      </c>
      <c r="D93" s="42">
        <f t="shared" ref="D93:J93" si="7">SUM(D88,D89,D90,D91,D92)</f>
        <v>204</v>
      </c>
      <c r="E93" s="42">
        <f t="shared" si="7"/>
        <v>19</v>
      </c>
      <c r="F93" s="42">
        <f t="shared" si="7"/>
        <v>189</v>
      </c>
      <c r="G93" s="42">
        <f t="shared" si="7"/>
        <v>17.600000000000364</v>
      </c>
      <c r="H93" s="42">
        <f t="shared" si="7"/>
        <v>52.800000000000182</v>
      </c>
      <c r="I93" s="42">
        <f t="shared" si="7"/>
        <v>50.300000000000182</v>
      </c>
      <c r="J93" s="42">
        <f t="shared" si="7"/>
        <v>68.300000000000182</v>
      </c>
      <c r="K93" s="238"/>
      <c r="L93" s="238"/>
      <c r="M93" s="238"/>
      <c r="N93" s="238"/>
      <c r="O93" s="238"/>
    </row>
    <row r="94" spans="1:15" ht="18.75" customHeight="1">
      <c r="A94" s="6" t="s">
        <v>213</v>
      </c>
      <c r="B94" s="146">
        <v>1201</v>
      </c>
      <c r="C94" s="98">
        <f t="shared" ref="C94:J94" si="8">IF(C93&gt;0,C93,0)</f>
        <v>1886.2000000000048</v>
      </c>
      <c r="D94" s="98">
        <f t="shared" si="8"/>
        <v>204</v>
      </c>
      <c r="E94" s="98">
        <f t="shared" si="8"/>
        <v>19</v>
      </c>
      <c r="F94" s="98">
        <f t="shared" si="8"/>
        <v>189</v>
      </c>
      <c r="G94" s="98">
        <f t="shared" si="8"/>
        <v>17.600000000000364</v>
      </c>
      <c r="H94" s="98">
        <f t="shared" si="8"/>
        <v>52.800000000000182</v>
      </c>
      <c r="I94" s="98">
        <f t="shared" si="8"/>
        <v>50.300000000000182</v>
      </c>
      <c r="J94" s="98">
        <f t="shared" si="8"/>
        <v>68.300000000000182</v>
      </c>
      <c r="K94" s="238"/>
      <c r="L94" s="238"/>
      <c r="M94" s="238"/>
      <c r="N94" s="238"/>
      <c r="O94" s="238"/>
    </row>
    <row r="95" spans="1:15" ht="18.75" customHeight="1">
      <c r="A95" s="6" t="s">
        <v>214</v>
      </c>
      <c r="B95" s="146">
        <v>1202</v>
      </c>
      <c r="C95" s="98">
        <f t="shared" ref="C95:J95" si="9">IF(C93&lt;0,C93,0)</f>
        <v>0</v>
      </c>
      <c r="D95" s="98">
        <f t="shared" si="9"/>
        <v>0</v>
      </c>
      <c r="E95" s="98">
        <f t="shared" si="9"/>
        <v>0</v>
      </c>
      <c r="F95" s="98">
        <f t="shared" si="9"/>
        <v>0</v>
      </c>
      <c r="G95" s="98">
        <f t="shared" si="9"/>
        <v>0</v>
      </c>
      <c r="H95" s="98">
        <f t="shared" si="9"/>
        <v>0</v>
      </c>
      <c r="I95" s="98">
        <f t="shared" si="9"/>
        <v>0</v>
      </c>
      <c r="J95" s="98">
        <f t="shared" si="9"/>
        <v>0</v>
      </c>
      <c r="K95" s="238"/>
      <c r="L95" s="238"/>
      <c r="M95" s="238"/>
      <c r="N95" s="238"/>
      <c r="O95" s="238"/>
    </row>
    <row r="96" spans="1:15" ht="18.75" customHeight="1">
      <c r="A96" s="8" t="s">
        <v>215</v>
      </c>
      <c r="B96" s="7">
        <v>1210</v>
      </c>
      <c r="C96" s="42">
        <f>SUM(C23,C66,C78,C80,C82,C90,C91)</f>
        <v>24313.200000000001</v>
      </c>
      <c r="D96" s="42">
        <f t="shared" ref="D96:J96" si="10">SUM(D23,D66,D78,D80,D82,D90,D91)</f>
        <v>27550</v>
      </c>
      <c r="E96" s="42">
        <f t="shared" si="10"/>
        <v>27200</v>
      </c>
      <c r="F96" s="42">
        <f t="shared" si="10"/>
        <v>29618</v>
      </c>
      <c r="G96" s="42">
        <f t="shared" si="10"/>
        <v>7280</v>
      </c>
      <c r="H96" s="42">
        <f t="shared" si="10"/>
        <v>7540</v>
      </c>
      <c r="I96" s="42">
        <f t="shared" si="10"/>
        <v>7615</v>
      </c>
      <c r="J96" s="42">
        <f t="shared" si="10"/>
        <v>7183</v>
      </c>
      <c r="K96" s="238"/>
      <c r="L96" s="238"/>
      <c r="M96" s="238"/>
      <c r="N96" s="238"/>
      <c r="O96" s="238"/>
    </row>
    <row r="97" spans="1:15" ht="18.75" customHeight="1">
      <c r="A97" s="8" t="s">
        <v>216</v>
      </c>
      <c r="B97" s="7">
        <v>1220</v>
      </c>
      <c r="C97" s="42">
        <f>SUM(C24,C35,C58,C70,C79,C81,C85,C89,C92)</f>
        <v>-22426.999999999996</v>
      </c>
      <c r="D97" s="42">
        <f t="shared" ref="D97:J97" si="11">SUM(D24,D35,D58,D70,D79,D81,D85,D89,D92)</f>
        <v>-27346</v>
      </c>
      <c r="E97" s="42">
        <f t="shared" si="11"/>
        <v>-27181</v>
      </c>
      <c r="F97" s="42">
        <f t="shared" si="11"/>
        <v>-29429</v>
      </c>
      <c r="G97" s="42">
        <f t="shared" si="11"/>
        <v>-7262.4</v>
      </c>
      <c r="H97" s="42">
        <f t="shared" si="11"/>
        <v>-7487.2</v>
      </c>
      <c r="I97" s="42">
        <f t="shared" si="11"/>
        <v>-7564.7</v>
      </c>
      <c r="J97" s="42">
        <f t="shared" si="11"/>
        <v>-7114.7</v>
      </c>
      <c r="K97" s="238"/>
      <c r="L97" s="238"/>
      <c r="M97" s="238"/>
      <c r="N97" s="238"/>
      <c r="O97" s="238"/>
    </row>
    <row r="98" spans="1:15" ht="18.75" customHeight="1">
      <c r="A98" s="6" t="s">
        <v>217</v>
      </c>
      <c r="B98" s="7">
        <v>1230</v>
      </c>
      <c r="C98" s="30"/>
      <c r="D98" s="30"/>
      <c r="E98" s="30"/>
      <c r="F98" s="45"/>
      <c r="G98" s="30"/>
      <c r="H98" s="30"/>
      <c r="I98" s="30"/>
      <c r="J98" s="30"/>
      <c r="K98" s="238"/>
      <c r="L98" s="238"/>
      <c r="M98" s="238"/>
      <c r="N98" s="238"/>
      <c r="O98" s="238"/>
    </row>
    <row r="99" spans="1:15" ht="23.25" customHeight="1">
      <c r="A99" s="191" t="s">
        <v>41</v>
      </c>
      <c r="B99" s="192">
        <v>1300</v>
      </c>
      <c r="C99" s="198">
        <f t="shared" ref="C99:J99" si="12">C77+C106</f>
        <v>2081.8000000000047</v>
      </c>
      <c r="D99" s="198">
        <f t="shared" si="12"/>
        <v>414</v>
      </c>
      <c r="E99" s="198">
        <f t="shared" si="12"/>
        <v>229</v>
      </c>
      <c r="F99" s="198">
        <f t="shared" si="12"/>
        <v>429</v>
      </c>
      <c r="G99" s="198">
        <f>G77+G106</f>
        <v>77.600000000000364</v>
      </c>
      <c r="H99" s="198">
        <f t="shared" si="12"/>
        <v>112.80000000000018</v>
      </c>
      <c r="I99" s="198">
        <f t="shared" si="12"/>
        <v>110.30000000000018</v>
      </c>
      <c r="J99" s="198">
        <f t="shared" si="12"/>
        <v>128.30000000000018</v>
      </c>
      <c r="K99" s="279"/>
      <c r="L99" s="280"/>
      <c r="M99" s="280"/>
      <c r="N99" s="280"/>
      <c r="O99" s="281"/>
    </row>
    <row r="100" spans="1:15" ht="18.75" customHeight="1">
      <c r="A100" s="276" t="s">
        <v>218</v>
      </c>
      <c r="B100" s="277"/>
      <c r="C100" s="277"/>
      <c r="D100" s="277"/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8"/>
    </row>
    <row r="101" spans="1:15" ht="18.75" customHeight="1">
      <c r="A101" s="6" t="s">
        <v>219</v>
      </c>
      <c r="B101" s="7">
        <v>1400</v>
      </c>
      <c r="C101" s="30">
        <f>C102+C103</f>
        <v>3827.9999999999982</v>
      </c>
      <c r="D101" s="30">
        <f>D102+D103</f>
        <v>4199</v>
      </c>
      <c r="E101" s="30">
        <f>E102+E103</f>
        <v>4162</v>
      </c>
      <c r="F101" s="30">
        <f t="shared" ref="F101:J101" si="13">F102+F103</f>
        <v>4495</v>
      </c>
      <c r="G101" s="30">
        <f t="shared" si="13"/>
        <v>1478.4</v>
      </c>
      <c r="H101" s="30">
        <f t="shared" si="13"/>
        <v>1162.2</v>
      </c>
      <c r="I101" s="30">
        <f t="shared" si="13"/>
        <v>751.7</v>
      </c>
      <c r="J101" s="30">
        <f t="shared" si="13"/>
        <v>1102.7</v>
      </c>
      <c r="K101" s="238"/>
      <c r="L101" s="238"/>
      <c r="M101" s="238"/>
      <c r="N101" s="238"/>
      <c r="O101" s="238"/>
    </row>
    <row r="102" spans="1:15" ht="18.75" customHeight="1">
      <c r="A102" s="6" t="s">
        <v>220</v>
      </c>
      <c r="B102" s="72">
        <v>1401</v>
      </c>
      <c r="C102" s="30">
        <f>-1*C97-C103-C104-C105-C106-C107</f>
        <v>2944.1999999999985</v>
      </c>
      <c r="D102" s="30">
        <f>-1*D97-D103-D104-D105-D106-D107</f>
        <v>3009</v>
      </c>
      <c r="E102" s="30">
        <f>-1*E97-E103-E104-E105-E106-E107</f>
        <v>2972</v>
      </c>
      <c r="F102" s="30">
        <f t="shared" ref="F102:J102" si="14">-1*F97-F103-F104-F105-F106-F107</f>
        <v>3140</v>
      </c>
      <c r="G102" s="30">
        <f t="shared" si="14"/>
        <v>953</v>
      </c>
      <c r="H102" s="30">
        <f t="shared" si="14"/>
        <v>918</v>
      </c>
      <c r="I102" s="30">
        <f t="shared" si="14"/>
        <v>613</v>
      </c>
      <c r="J102" s="30">
        <f t="shared" si="14"/>
        <v>656</v>
      </c>
      <c r="K102" s="238"/>
      <c r="L102" s="238"/>
      <c r="M102" s="238"/>
      <c r="N102" s="238"/>
      <c r="O102" s="238"/>
    </row>
    <row r="103" spans="1:15" ht="18.75" customHeight="1">
      <c r="A103" s="6" t="s">
        <v>221</v>
      </c>
      <c r="B103" s="72">
        <v>1402</v>
      </c>
      <c r="C103" s="30">
        <f>-1*(C27+C26)</f>
        <v>883.8</v>
      </c>
      <c r="D103" s="30">
        <f>-1*(D27+D26)</f>
        <v>1190</v>
      </c>
      <c r="E103" s="30">
        <f>-1*(E27+E26)</f>
        <v>1190</v>
      </c>
      <c r="F103" s="30">
        <f t="shared" ref="F103:J103" si="15">-1*(F27+F26)</f>
        <v>1355</v>
      </c>
      <c r="G103" s="30">
        <f t="shared" si="15"/>
        <v>525.4</v>
      </c>
      <c r="H103" s="30">
        <f t="shared" si="15"/>
        <v>244.2</v>
      </c>
      <c r="I103" s="30">
        <f t="shared" si="15"/>
        <v>138.69999999999999</v>
      </c>
      <c r="J103" s="30">
        <f t="shared" si="15"/>
        <v>446.7</v>
      </c>
      <c r="K103" s="238"/>
      <c r="L103" s="238"/>
      <c r="M103" s="238"/>
      <c r="N103" s="238"/>
      <c r="O103" s="238"/>
    </row>
    <row r="104" spans="1:15" ht="18.75" customHeight="1">
      <c r="A104" s="6" t="s">
        <v>101</v>
      </c>
      <c r="B104" s="73">
        <v>1410</v>
      </c>
      <c r="C104" s="30">
        <f t="shared" ref="C104:E105" si="16">-1*(C28+C43)</f>
        <v>14819.099999999999</v>
      </c>
      <c r="D104" s="30">
        <f t="shared" si="16"/>
        <v>18350</v>
      </c>
      <c r="E104" s="30">
        <f t="shared" si="16"/>
        <v>18500</v>
      </c>
      <c r="F104" s="30">
        <f t="shared" ref="F104:J104" si="17">-1*(F28+F43)</f>
        <v>19698</v>
      </c>
      <c r="G104" s="30">
        <f t="shared" si="17"/>
        <v>4550</v>
      </c>
      <c r="H104" s="30">
        <f t="shared" si="17"/>
        <v>5000</v>
      </c>
      <c r="I104" s="30">
        <f t="shared" si="17"/>
        <v>5400</v>
      </c>
      <c r="J104" s="30">
        <f t="shared" si="17"/>
        <v>4748</v>
      </c>
      <c r="K104" s="238"/>
      <c r="L104" s="238"/>
      <c r="M104" s="238"/>
      <c r="N104" s="238"/>
      <c r="O104" s="238"/>
    </row>
    <row r="105" spans="1:15" ht="18.75" customHeight="1">
      <c r="A105" s="6" t="s">
        <v>156</v>
      </c>
      <c r="B105" s="73">
        <v>1420</v>
      </c>
      <c r="C105" s="30">
        <f t="shared" si="16"/>
        <v>3009</v>
      </c>
      <c r="D105" s="30">
        <f t="shared" si="16"/>
        <v>4037</v>
      </c>
      <c r="E105" s="30">
        <f t="shared" si="16"/>
        <v>3774</v>
      </c>
      <c r="F105" s="30">
        <f t="shared" ref="F105:J105" si="18">-1*(F29+F44)</f>
        <v>4331</v>
      </c>
      <c r="G105" s="30">
        <f t="shared" si="18"/>
        <v>999</v>
      </c>
      <c r="H105" s="30">
        <f t="shared" si="18"/>
        <v>1100</v>
      </c>
      <c r="I105" s="30">
        <f t="shared" si="18"/>
        <v>1188</v>
      </c>
      <c r="J105" s="30">
        <f t="shared" si="18"/>
        <v>1044</v>
      </c>
      <c r="K105" s="238"/>
      <c r="L105" s="238"/>
      <c r="M105" s="238"/>
      <c r="N105" s="238"/>
      <c r="O105" s="238"/>
    </row>
    <row r="106" spans="1:15" ht="18.75" customHeight="1">
      <c r="A106" s="6" t="s">
        <v>222</v>
      </c>
      <c r="B106" s="73">
        <v>1430</v>
      </c>
      <c r="C106" s="30">
        <f>-1*(C31+C45)</f>
        <v>515.5</v>
      </c>
      <c r="D106" s="30">
        <f>-1*(D31+D45)</f>
        <v>510</v>
      </c>
      <c r="E106" s="30">
        <f>-1*(E31+E45)</f>
        <v>510</v>
      </c>
      <c r="F106" s="30">
        <f t="shared" ref="F106:J106" si="19">-1*(F31+F45)</f>
        <v>620</v>
      </c>
      <c r="G106" s="30">
        <f t="shared" si="19"/>
        <v>155</v>
      </c>
      <c r="H106" s="30">
        <f t="shared" si="19"/>
        <v>155</v>
      </c>
      <c r="I106" s="30">
        <f t="shared" si="19"/>
        <v>155</v>
      </c>
      <c r="J106" s="30">
        <f t="shared" si="19"/>
        <v>155</v>
      </c>
      <c r="K106" s="238"/>
      <c r="L106" s="238"/>
      <c r="M106" s="238"/>
      <c r="N106" s="238"/>
      <c r="O106" s="238"/>
    </row>
    <row r="107" spans="1:15" ht="18.75" customHeight="1">
      <c r="A107" s="6" t="s">
        <v>223</v>
      </c>
      <c r="B107" s="73">
        <v>1440</v>
      </c>
      <c r="C107" s="30">
        <f>-1*C76</f>
        <v>255.4</v>
      </c>
      <c r="D107" s="30">
        <f>-1*D76</f>
        <v>250</v>
      </c>
      <c r="E107" s="30">
        <f>-1*E76</f>
        <v>235</v>
      </c>
      <c r="F107" s="30">
        <f t="shared" ref="F107:J107" si="20">-1*F76</f>
        <v>285</v>
      </c>
      <c r="G107" s="30">
        <f t="shared" si="20"/>
        <v>80</v>
      </c>
      <c r="H107" s="30">
        <f t="shared" si="20"/>
        <v>70</v>
      </c>
      <c r="I107" s="30">
        <f t="shared" si="20"/>
        <v>70</v>
      </c>
      <c r="J107" s="30">
        <f t="shared" si="20"/>
        <v>65</v>
      </c>
      <c r="K107" s="238"/>
      <c r="L107" s="238"/>
      <c r="M107" s="238"/>
      <c r="N107" s="238"/>
      <c r="O107" s="238"/>
    </row>
    <row r="108" spans="1:15" ht="18.75" customHeight="1">
      <c r="A108" s="8" t="s">
        <v>143</v>
      </c>
      <c r="B108" s="74">
        <v>1450</v>
      </c>
      <c r="C108" s="42">
        <f>SUM(C101,C104:C107)</f>
        <v>22427</v>
      </c>
      <c r="D108" s="42">
        <f>SUM(D101,D104:D107)</f>
        <v>27346</v>
      </c>
      <c r="E108" s="42">
        <f>SUM(E101,E104:E107)</f>
        <v>27181</v>
      </c>
      <c r="F108" s="215">
        <f t="shared" ref="F108" si="21">SUM(G108:J108)</f>
        <v>29429</v>
      </c>
      <c r="G108" s="42">
        <f>SUM(G101,G104:G107)</f>
        <v>7262.4</v>
      </c>
      <c r="H108" s="42">
        <f>SUM(H101,H104:H107)</f>
        <v>7487.2</v>
      </c>
      <c r="I108" s="42">
        <f>SUM(I101,I104:I107)</f>
        <v>7564.7</v>
      </c>
      <c r="J108" s="42">
        <f>SUM(J101,J104:J107)</f>
        <v>7114.7</v>
      </c>
      <c r="K108" s="238"/>
      <c r="L108" s="238"/>
      <c r="M108" s="238"/>
      <c r="N108" s="238"/>
      <c r="O108" s="238"/>
    </row>
    <row r="109" spans="1:15" s="5" customFormat="1" ht="18.75" customHeight="1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</row>
    <row r="110" spans="1:15" ht="18.75" customHeight="1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</row>
    <row r="111" spans="1:15" ht="18.75" customHeight="1">
      <c r="A111" s="219" t="s">
        <v>449</v>
      </c>
      <c r="B111" s="103"/>
      <c r="C111" s="154"/>
      <c r="D111" s="154" t="s">
        <v>126</v>
      </c>
      <c r="E111" s="154"/>
      <c r="F111" s="103"/>
      <c r="G111" s="103"/>
      <c r="M111" s="103"/>
    </row>
    <row r="112" spans="1:15" ht="18.75" customHeight="1">
      <c r="A112" s="18" t="s">
        <v>224</v>
      </c>
      <c r="B112" s="103"/>
      <c r="C112" s="165"/>
      <c r="D112" s="165" t="s">
        <v>128</v>
      </c>
      <c r="E112" s="165"/>
      <c r="F112" s="103"/>
      <c r="G112" s="103"/>
      <c r="H112" s="296" t="s">
        <v>450</v>
      </c>
      <c r="I112" s="296"/>
      <c r="J112" s="296"/>
      <c r="K112" s="296"/>
      <c r="L112" s="296"/>
    </row>
    <row r="113" spans="1:5" ht="18.75" customHeight="1">
      <c r="A113" s="18"/>
      <c r="B113" s="103"/>
      <c r="C113" s="165"/>
      <c r="D113" s="165"/>
      <c r="E113" s="165"/>
    </row>
    <row r="114" spans="1:5">
      <c r="A114" s="18"/>
      <c r="B114" s="165"/>
      <c r="C114" s="165"/>
      <c r="D114" s="165"/>
      <c r="E114" s="165"/>
    </row>
    <row r="115" spans="1:5">
      <c r="A115" s="18"/>
      <c r="B115" s="165"/>
      <c r="C115" s="165"/>
      <c r="D115" s="165"/>
      <c r="E115" s="165"/>
    </row>
    <row r="116" spans="1:5">
      <c r="A116" s="18"/>
      <c r="B116" s="165"/>
      <c r="C116" s="165"/>
      <c r="D116" s="165"/>
      <c r="E116" s="165"/>
    </row>
    <row r="117" spans="1:5">
      <c r="A117" s="18"/>
      <c r="B117" s="165"/>
      <c r="C117" s="165"/>
      <c r="D117" s="165"/>
      <c r="E117" s="165"/>
    </row>
    <row r="118" spans="1:5">
      <c r="A118" s="18"/>
      <c r="B118" s="165"/>
      <c r="C118" s="165"/>
      <c r="D118" s="165"/>
      <c r="E118" s="165"/>
    </row>
    <row r="119" spans="1:5">
      <c r="A119" s="18"/>
      <c r="B119" s="165"/>
      <c r="C119" s="165"/>
      <c r="D119" s="165"/>
      <c r="E119" s="165"/>
    </row>
    <row r="120" spans="1:5">
      <c r="A120" s="18"/>
      <c r="B120" s="165"/>
      <c r="C120" s="165"/>
      <c r="D120" s="165"/>
      <c r="E120" s="165"/>
    </row>
    <row r="121" spans="1:5">
      <c r="A121" s="18"/>
      <c r="B121" s="165"/>
      <c r="C121" s="165"/>
      <c r="D121" s="165"/>
      <c r="E121" s="165"/>
    </row>
    <row r="122" spans="1:5">
      <c r="A122" s="18"/>
    </row>
    <row r="123" spans="1:5">
      <c r="A123" s="18"/>
    </row>
    <row r="124" spans="1:5">
      <c r="A124" s="18"/>
    </row>
    <row r="125" spans="1:5">
      <c r="A125" s="18"/>
    </row>
    <row r="126" spans="1:5">
      <c r="A126" s="18"/>
    </row>
    <row r="127" spans="1:5">
      <c r="A127" s="18"/>
    </row>
    <row r="128" spans="1:5">
      <c r="A128" s="18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</sheetData>
  <mergeCells count="112">
    <mergeCell ref="H112:L112"/>
    <mergeCell ref="A3:O3"/>
    <mergeCell ref="B5:E5"/>
    <mergeCell ref="F5:O5"/>
    <mergeCell ref="A9:J9"/>
    <mergeCell ref="K30:O30"/>
    <mergeCell ref="K31:O31"/>
    <mergeCell ref="J11:L11"/>
    <mergeCell ref="A11:A12"/>
    <mergeCell ref="K33:O33"/>
    <mergeCell ref="K34:O34"/>
    <mergeCell ref="K35:O35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47:O47"/>
    <mergeCell ref="A1:N1"/>
    <mergeCell ref="B6:E6"/>
    <mergeCell ref="F6:O6"/>
    <mergeCell ref="B7:E7"/>
    <mergeCell ref="F7:O7"/>
    <mergeCell ref="K29:O29"/>
    <mergeCell ref="A18:K18"/>
    <mergeCell ref="D11:F11"/>
    <mergeCell ref="M11:O11"/>
    <mergeCell ref="G11:I11"/>
    <mergeCell ref="K23:O23"/>
    <mergeCell ref="K24:O24"/>
    <mergeCell ref="K25:O25"/>
    <mergeCell ref="K26:O26"/>
    <mergeCell ref="K27:O27"/>
    <mergeCell ref="K28:O28"/>
    <mergeCell ref="F20:F21"/>
    <mergeCell ref="G20:J20"/>
    <mergeCell ref="K20:O21"/>
    <mergeCell ref="K22:O22"/>
    <mergeCell ref="B11:C11"/>
    <mergeCell ref="K48:O48"/>
    <mergeCell ref="K49:O49"/>
    <mergeCell ref="K50:O50"/>
    <mergeCell ref="K51:O51"/>
    <mergeCell ref="K52:O52"/>
    <mergeCell ref="K53:O53"/>
    <mergeCell ref="K54:O54"/>
    <mergeCell ref="K55:O55"/>
    <mergeCell ref="K56:O56"/>
    <mergeCell ref="K57:O57"/>
    <mergeCell ref="K58:O58"/>
    <mergeCell ref="K59:O59"/>
    <mergeCell ref="K60:O60"/>
    <mergeCell ref="K61:O61"/>
    <mergeCell ref="K62:O62"/>
    <mergeCell ref="K64:O64"/>
    <mergeCell ref="K63:O63"/>
    <mergeCell ref="K65:O65"/>
    <mergeCell ref="K66:O66"/>
    <mergeCell ref="K67:O67"/>
    <mergeCell ref="K68:O68"/>
    <mergeCell ref="K69:O69"/>
    <mergeCell ref="K70:O70"/>
    <mergeCell ref="K71:O71"/>
    <mergeCell ref="K72:O72"/>
    <mergeCell ref="K73:O73"/>
    <mergeCell ref="K74:O74"/>
    <mergeCell ref="K89:O89"/>
    <mergeCell ref="K90:O90"/>
    <mergeCell ref="K91:O91"/>
    <mergeCell ref="K92:O92"/>
    <mergeCell ref="K93:O93"/>
    <mergeCell ref="K94:O94"/>
    <mergeCell ref="K96:O96"/>
    <mergeCell ref="K75:O75"/>
    <mergeCell ref="K76:O76"/>
    <mergeCell ref="K77:O77"/>
    <mergeCell ref="K78:O78"/>
    <mergeCell ref="K79:O79"/>
    <mergeCell ref="K80:O80"/>
    <mergeCell ref="K81:O81"/>
    <mergeCell ref="K82:O82"/>
    <mergeCell ref="K84:O84"/>
    <mergeCell ref="K107:O107"/>
    <mergeCell ref="K108:O108"/>
    <mergeCell ref="K32:O32"/>
    <mergeCell ref="A20:A21"/>
    <mergeCell ref="B20:B21"/>
    <mergeCell ref="C20:C21"/>
    <mergeCell ref="D20:D21"/>
    <mergeCell ref="E20:E21"/>
    <mergeCell ref="K105:O105"/>
    <mergeCell ref="K106:O106"/>
    <mergeCell ref="A100:O100"/>
    <mergeCell ref="K101:O101"/>
    <mergeCell ref="K102:O102"/>
    <mergeCell ref="K103:O103"/>
    <mergeCell ref="K104:O104"/>
    <mergeCell ref="K99:O99"/>
    <mergeCell ref="K83:O83"/>
    <mergeCell ref="K85:O85"/>
    <mergeCell ref="K86:O86"/>
    <mergeCell ref="K95:O95"/>
    <mergeCell ref="K97:O97"/>
    <mergeCell ref="K98:O98"/>
    <mergeCell ref="K87:O87"/>
    <mergeCell ref="K88:O88"/>
  </mergeCells>
  <phoneticPr fontId="3" type="noConversion"/>
  <pageMargins left="0.98425196850393704" right="0.19685039370078741" top="0.78740157480314965" bottom="0.78740157480314965" header="0.51181102362204722" footer="0.39370078740157483"/>
  <pageSetup paperSize="9" scale="37" orientation="landscape" r:id="rId1"/>
  <headerFooter alignWithMargins="0">
    <oddHeader xml:space="preserve">&amp;C
&amp;RПродовження додатка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view="pageBreakPreview" zoomScale="52" zoomScaleNormal="73" zoomScaleSheetLayoutView="52" workbookViewId="0">
      <selection activeCell="O34" sqref="O34"/>
    </sheetView>
  </sheetViews>
  <sheetFormatPr defaultRowHeight="12.75"/>
  <cols>
    <col min="1" max="1" width="86.5703125" customWidth="1"/>
    <col min="2" max="3" width="15.140625" customWidth="1"/>
    <col min="4" max="4" width="25.85546875" customWidth="1"/>
    <col min="5" max="5" width="14" customWidth="1"/>
    <col min="6" max="13" width="16.42578125" customWidth="1"/>
    <col min="14" max="14" width="4.140625" customWidth="1"/>
    <col min="15" max="15" width="11.42578125" bestFit="1" customWidth="1"/>
    <col min="16" max="16" width="14.5703125" customWidth="1"/>
    <col min="17" max="23" width="9.28515625" bestFit="1" customWidth="1"/>
  </cols>
  <sheetData>
    <row r="1" spans="1:13" ht="3.75" customHeight="1"/>
    <row r="2" spans="1:13" ht="27.75" customHeight="1">
      <c r="A2" s="329" t="s">
        <v>225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13" ht="13.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41.25" customHeight="1">
      <c r="A4" s="332" t="s">
        <v>26</v>
      </c>
      <c r="B4" s="333"/>
      <c r="C4" s="333"/>
      <c r="D4" s="334"/>
      <c r="E4" s="330" t="s">
        <v>27</v>
      </c>
      <c r="F4" s="330" t="s">
        <v>226</v>
      </c>
      <c r="G4" s="330" t="s">
        <v>227</v>
      </c>
      <c r="H4" s="331" t="s">
        <v>30</v>
      </c>
      <c r="I4" s="231" t="s">
        <v>146</v>
      </c>
      <c r="J4" s="231" t="s">
        <v>147</v>
      </c>
      <c r="K4" s="231"/>
      <c r="L4" s="231"/>
      <c r="M4" s="231"/>
    </row>
    <row r="5" spans="1:13" ht="41.25" customHeight="1">
      <c r="A5" s="335"/>
      <c r="B5" s="259"/>
      <c r="C5" s="259"/>
      <c r="D5" s="336"/>
      <c r="E5" s="330"/>
      <c r="F5" s="330"/>
      <c r="G5" s="330"/>
      <c r="H5" s="331"/>
      <c r="I5" s="231"/>
      <c r="J5" s="162" t="s">
        <v>149</v>
      </c>
      <c r="K5" s="162" t="s">
        <v>150</v>
      </c>
      <c r="L5" s="162" t="s">
        <v>151</v>
      </c>
      <c r="M5" s="162" t="s">
        <v>152</v>
      </c>
    </row>
    <row r="6" spans="1:13" ht="18.75">
      <c r="A6" s="323">
        <v>1</v>
      </c>
      <c r="B6" s="324"/>
      <c r="C6" s="324"/>
      <c r="D6" s="325"/>
      <c r="E6" s="161">
        <v>2</v>
      </c>
      <c r="F6" s="161">
        <v>3</v>
      </c>
      <c r="G6" s="161">
        <v>4</v>
      </c>
      <c r="H6" s="161">
        <v>5</v>
      </c>
      <c r="I6" s="161">
        <v>6</v>
      </c>
      <c r="J6" s="161">
        <v>7</v>
      </c>
      <c r="K6" s="161">
        <v>8</v>
      </c>
      <c r="L6" s="161">
        <v>9</v>
      </c>
      <c r="M6" s="161">
        <v>10</v>
      </c>
    </row>
    <row r="7" spans="1:13" ht="18.75" customHeight="1">
      <c r="A7" s="313" t="s">
        <v>228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</row>
    <row r="8" spans="1:13" s="68" customFormat="1" ht="18.75" customHeight="1">
      <c r="A8" s="326" t="s">
        <v>43</v>
      </c>
      <c r="B8" s="327"/>
      <c r="C8" s="327"/>
      <c r="D8" s="328"/>
      <c r="E8" s="9">
        <v>1200</v>
      </c>
      <c r="F8" s="42">
        <f>'I. Інф. до фін.плану'!C93</f>
        <v>1886.2000000000048</v>
      </c>
      <c r="G8" s="42">
        <f>'I. Інф. до фін.плану'!D93</f>
        <v>204</v>
      </c>
      <c r="H8" s="42">
        <f>'I. Інф. до фін.плану'!E93</f>
        <v>19</v>
      </c>
      <c r="I8" s="42">
        <f>'I. Інф. до фін.плану'!F93</f>
        <v>189</v>
      </c>
      <c r="J8" s="42">
        <f>'I. Інф. до фін.плану'!G93</f>
        <v>17.600000000000364</v>
      </c>
      <c r="K8" s="42">
        <f>'I. Інф. до фін.плану'!H93</f>
        <v>52.800000000000182</v>
      </c>
      <c r="L8" s="42">
        <f>'I. Інф. до фін.плану'!I93</f>
        <v>50.300000000000182</v>
      </c>
      <c r="M8" s="42">
        <f>'I. Інф. до фін.плану'!J93</f>
        <v>68.300000000000182</v>
      </c>
    </row>
    <row r="9" spans="1:13" s="68" customFormat="1" ht="18.75" customHeight="1">
      <c r="A9" s="306" t="s">
        <v>229</v>
      </c>
      <c r="B9" s="307"/>
      <c r="C9" s="307"/>
      <c r="D9" s="308"/>
      <c r="E9" s="144">
        <v>2000</v>
      </c>
      <c r="F9" s="41">
        <v>734</v>
      </c>
      <c r="G9" s="41">
        <v>2620</v>
      </c>
      <c r="H9" s="41">
        <v>2620</v>
      </c>
      <c r="I9" s="41">
        <v>2639</v>
      </c>
      <c r="J9" s="41"/>
      <c r="K9" s="41"/>
      <c r="L9" s="41"/>
      <c r="M9" s="41"/>
    </row>
    <row r="10" spans="1:13" s="93" customFormat="1" ht="21.75" customHeight="1">
      <c r="A10" s="320" t="s">
        <v>230</v>
      </c>
      <c r="B10" s="321"/>
      <c r="C10" s="321"/>
      <c r="D10" s="322"/>
      <c r="E10" s="146">
        <v>2005</v>
      </c>
      <c r="F10" s="30" t="s">
        <v>154</v>
      </c>
      <c r="G10" s="30" t="s">
        <v>154</v>
      </c>
      <c r="H10" s="30" t="s">
        <v>154</v>
      </c>
      <c r="I10" s="35">
        <f t="shared" ref="I10:I47" si="0">SUM(J10:M10)</f>
        <v>0</v>
      </c>
      <c r="J10" s="30" t="s">
        <v>154</v>
      </c>
      <c r="K10" s="30" t="s">
        <v>154</v>
      </c>
      <c r="L10" s="30" t="s">
        <v>154</v>
      </c>
      <c r="M10" s="30" t="s">
        <v>154</v>
      </c>
    </row>
    <row r="11" spans="1:13" s="68" customFormat="1" ht="39.75" customHeight="1">
      <c r="A11" s="317" t="s">
        <v>231</v>
      </c>
      <c r="B11" s="318"/>
      <c r="C11" s="318"/>
      <c r="D11" s="319"/>
      <c r="E11" s="144">
        <v>2009</v>
      </c>
      <c r="F11" s="42">
        <f>SUM(F9:F10)</f>
        <v>734</v>
      </c>
      <c r="G11" s="42">
        <f t="shared" ref="G11:M11" si="1">SUM(G9:G10)</f>
        <v>2620</v>
      </c>
      <c r="H11" s="42">
        <f>SUM(H9:H10)</f>
        <v>2620</v>
      </c>
      <c r="I11" s="42">
        <f t="shared" si="1"/>
        <v>2639</v>
      </c>
      <c r="J11" s="42">
        <f t="shared" si="1"/>
        <v>0</v>
      </c>
      <c r="K11" s="42">
        <f t="shared" si="1"/>
        <v>0</v>
      </c>
      <c r="L11" s="42">
        <f t="shared" si="1"/>
        <v>0</v>
      </c>
      <c r="M11" s="42">
        <f t="shared" si="1"/>
        <v>0</v>
      </c>
    </row>
    <row r="12" spans="1:13" s="68" customFormat="1" ht="18.75" customHeight="1">
      <c r="A12" s="306" t="s">
        <v>232</v>
      </c>
      <c r="B12" s="307"/>
      <c r="C12" s="307"/>
      <c r="D12" s="308"/>
      <c r="E12" s="144">
        <v>2010</v>
      </c>
      <c r="F12" s="44">
        <f>SUM(F13:F14)</f>
        <v>0</v>
      </c>
      <c r="G12" s="44">
        <f>SUM(G13:G14)</f>
        <v>0</v>
      </c>
      <c r="H12" s="44">
        <f>SUM(H13:H14)</f>
        <v>0</v>
      </c>
      <c r="I12" s="44">
        <f t="shared" si="0"/>
        <v>0</v>
      </c>
      <c r="J12" s="44">
        <f>SUM(J13:J14)</f>
        <v>0</v>
      </c>
      <c r="K12" s="44">
        <f>SUM(K13:K14)</f>
        <v>0</v>
      </c>
      <c r="L12" s="44">
        <f>SUM(L13:L14)</f>
        <v>0</v>
      </c>
      <c r="M12" s="44">
        <f>SUM(M13:M14)</f>
        <v>0</v>
      </c>
    </row>
    <row r="13" spans="1:13" ht="18.75" customHeight="1">
      <c r="A13" s="314" t="s">
        <v>233</v>
      </c>
      <c r="B13" s="315"/>
      <c r="C13" s="315"/>
      <c r="D13" s="316"/>
      <c r="E13" s="146">
        <v>2011</v>
      </c>
      <c r="F13" s="30" t="s">
        <v>154</v>
      </c>
      <c r="G13" s="30" t="s">
        <v>154</v>
      </c>
      <c r="H13" s="30" t="s">
        <v>154</v>
      </c>
      <c r="I13" s="35">
        <f t="shared" si="0"/>
        <v>0</v>
      </c>
      <c r="J13" s="30" t="s">
        <v>154</v>
      </c>
      <c r="K13" s="30" t="s">
        <v>154</v>
      </c>
      <c r="L13" s="30" t="s">
        <v>154</v>
      </c>
      <c r="M13" s="30" t="s">
        <v>154</v>
      </c>
    </row>
    <row r="14" spans="1:13" ht="40.5" customHeight="1">
      <c r="A14" s="314" t="s">
        <v>234</v>
      </c>
      <c r="B14" s="315"/>
      <c r="C14" s="315"/>
      <c r="D14" s="316"/>
      <c r="E14" s="146">
        <v>2012</v>
      </c>
      <c r="F14" s="30" t="s">
        <v>154</v>
      </c>
      <c r="G14" s="30" t="s">
        <v>154</v>
      </c>
      <c r="H14" s="30" t="s">
        <v>154</v>
      </c>
      <c r="I14" s="35">
        <f t="shared" si="0"/>
        <v>0</v>
      </c>
      <c r="J14" s="30" t="s">
        <v>154</v>
      </c>
      <c r="K14" s="30" t="s">
        <v>154</v>
      </c>
      <c r="L14" s="30" t="s">
        <v>154</v>
      </c>
      <c r="M14" s="30" t="s">
        <v>154</v>
      </c>
    </row>
    <row r="15" spans="1:13" ht="18.75" customHeight="1">
      <c r="A15" s="314" t="s">
        <v>235</v>
      </c>
      <c r="B15" s="315"/>
      <c r="C15" s="315"/>
      <c r="D15" s="316"/>
      <c r="E15" s="146" t="s">
        <v>236</v>
      </c>
      <c r="F15" s="30" t="s">
        <v>154</v>
      </c>
      <c r="G15" s="30" t="s">
        <v>154</v>
      </c>
      <c r="H15" s="30" t="s">
        <v>154</v>
      </c>
      <c r="I15" s="35">
        <f t="shared" si="0"/>
        <v>0</v>
      </c>
      <c r="J15" s="30" t="s">
        <v>154</v>
      </c>
      <c r="K15" s="30" t="s">
        <v>154</v>
      </c>
      <c r="L15" s="30" t="s">
        <v>154</v>
      </c>
      <c r="M15" s="30" t="s">
        <v>154</v>
      </c>
    </row>
    <row r="16" spans="1:13" ht="18.75" customHeight="1">
      <c r="A16" s="314" t="s">
        <v>237</v>
      </c>
      <c r="B16" s="315"/>
      <c r="C16" s="315"/>
      <c r="D16" s="316"/>
      <c r="E16" s="146">
        <v>2020</v>
      </c>
      <c r="F16" s="30"/>
      <c r="G16" s="30"/>
      <c r="H16" s="30"/>
      <c r="I16" s="35">
        <f t="shared" si="0"/>
        <v>0</v>
      </c>
      <c r="J16" s="30"/>
      <c r="K16" s="30"/>
      <c r="L16" s="30"/>
      <c r="M16" s="30"/>
    </row>
    <row r="17" spans="1:13" ht="18.75" customHeight="1">
      <c r="A17" s="300" t="s">
        <v>238</v>
      </c>
      <c r="B17" s="301"/>
      <c r="C17" s="301"/>
      <c r="D17" s="302"/>
      <c r="E17" s="146">
        <v>2030</v>
      </c>
      <c r="F17" s="30" t="s">
        <v>154</v>
      </c>
      <c r="G17" s="30" t="s">
        <v>154</v>
      </c>
      <c r="H17" s="30" t="s">
        <v>154</v>
      </c>
      <c r="I17" s="35">
        <f t="shared" si="0"/>
        <v>0</v>
      </c>
      <c r="J17" s="30" t="s">
        <v>154</v>
      </c>
      <c r="K17" s="30" t="s">
        <v>154</v>
      </c>
      <c r="L17" s="30" t="s">
        <v>154</v>
      </c>
      <c r="M17" s="30" t="s">
        <v>154</v>
      </c>
    </row>
    <row r="18" spans="1:13" ht="18.75" customHeight="1">
      <c r="A18" s="300" t="s">
        <v>239</v>
      </c>
      <c r="B18" s="301"/>
      <c r="C18" s="301"/>
      <c r="D18" s="302"/>
      <c r="E18" s="146">
        <v>2031</v>
      </c>
      <c r="F18" s="30" t="s">
        <v>154</v>
      </c>
      <c r="G18" s="30" t="s">
        <v>154</v>
      </c>
      <c r="H18" s="30" t="s">
        <v>154</v>
      </c>
      <c r="I18" s="35">
        <f t="shared" si="0"/>
        <v>0</v>
      </c>
      <c r="J18" s="30" t="s">
        <v>154</v>
      </c>
      <c r="K18" s="30" t="s">
        <v>154</v>
      </c>
      <c r="L18" s="30" t="s">
        <v>154</v>
      </c>
      <c r="M18" s="30" t="s">
        <v>154</v>
      </c>
    </row>
    <row r="19" spans="1:13" ht="18.75" customHeight="1">
      <c r="A19" s="300" t="s">
        <v>240</v>
      </c>
      <c r="B19" s="301"/>
      <c r="C19" s="301"/>
      <c r="D19" s="302"/>
      <c r="E19" s="146">
        <v>2040</v>
      </c>
      <c r="F19" s="30" t="s">
        <v>154</v>
      </c>
      <c r="G19" s="30" t="s">
        <v>154</v>
      </c>
      <c r="H19" s="30" t="s">
        <v>154</v>
      </c>
      <c r="I19" s="35">
        <f t="shared" si="0"/>
        <v>0</v>
      </c>
      <c r="J19" s="30" t="s">
        <v>154</v>
      </c>
      <c r="K19" s="30" t="s">
        <v>154</v>
      </c>
      <c r="L19" s="30" t="s">
        <v>154</v>
      </c>
      <c r="M19" s="30" t="s">
        <v>154</v>
      </c>
    </row>
    <row r="20" spans="1:13" ht="18.75" customHeight="1">
      <c r="A20" s="300" t="s">
        <v>241</v>
      </c>
      <c r="B20" s="301"/>
      <c r="C20" s="301"/>
      <c r="D20" s="302"/>
      <c r="E20" s="146">
        <v>2050</v>
      </c>
      <c r="F20" s="30" t="s">
        <v>154</v>
      </c>
      <c r="G20" s="30" t="s">
        <v>154</v>
      </c>
      <c r="H20" s="30" t="s">
        <v>154</v>
      </c>
      <c r="I20" s="35">
        <f t="shared" si="0"/>
        <v>0</v>
      </c>
      <c r="J20" s="30" t="s">
        <v>154</v>
      </c>
      <c r="K20" s="30" t="s">
        <v>154</v>
      </c>
      <c r="L20" s="30" t="s">
        <v>154</v>
      </c>
      <c r="M20" s="30" t="s">
        <v>154</v>
      </c>
    </row>
    <row r="21" spans="1:13" ht="18.75" customHeight="1">
      <c r="A21" s="300" t="s">
        <v>242</v>
      </c>
      <c r="B21" s="301"/>
      <c r="C21" s="301"/>
      <c r="D21" s="302"/>
      <c r="E21" s="146">
        <v>2060</v>
      </c>
      <c r="F21" s="30" t="s">
        <v>154</v>
      </c>
      <c r="G21" s="30" t="s">
        <v>154</v>
      </c>
      <c r="H21" s="30" t="s">
        <v>154</v>
      </c>
      <c r="I21" s="35">
        <f t="shared" si="0"/>
        <v>0</v>
      </c>
      <c r="J21" s="30" t="s">
        <v>154</v>
      </c>
      <c r="K21" s="30" t="s">
        <v>154</v>
      </c>
      <c r="L21" s="30" t="s">
        <v>154</v>
      </c>
      <c r="M21" s="30" t="s">
        <v>154</v>
      </c>
    </row>
    <row r="22" spans="1:13" s="68" customFormat="1" ht="24.75" customHeight="1">
      <c r="A22" s="306" t="s">
        <v>243</v>
      </c>
      <c r="B22" s="307"/>
      <c r="C22" s="307"/>
      <c r="D22" s="308"/>
      <c r="E22" s="144">
        <v>2070</v>
      </c>
      <c r="F22" s="42">
        <f t="shared" ref="F22:M22" si="2">SUM(F8,F11:F12,F16:F17,F19:F21)</f>
        <v>2620.2000000000048</v>
      </c>
      <c r="G22" s="42">
        <f>SUM(G8,G11:G12,G16:G17,G19:G21)</f>
        <v>2824</v>
      </c>
      <c r="H22" s="42">
        <f t="shared" si="2"/>
        <v>2639</v>
      </c>
      <c r="I22" s="42">
        <f t="shared" si="2"/>
        <v>2828</v>
      </c>
      <c r="J22" s="42">
        <f t="shared" si="2"/>
        <v>17.600000000000364</v>
      </c>
      <c r="K22" s="42">
        <f t="shared" si="2"/>
        <v>52.800000000000182</v>
      </c>
      <c r="L22" s="42">
        <f t="shared" si="2"/>
        <v>50.300000000000182</v>
      </c>
      <c r="M22" s="42">
        <f t="shared" si="2"/>
        <v>68.300000000000182</v>
      </c>
    </row>
    <row r="23" spans="1:13" ht="27.75" customHeight="1">
      <c r="A23" s="313" t="s">
        <v>244</v>
      </c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313"/>
    </row>
    <row r="24" spans="1:13" ht="24.75" customHeight="1">
      <c r="A24" s="306" t="s">
        <v>245</v>
      </c>
      <c r="B24" s="307"/>
      <c r="C24" s="307"/>
      <c r="D24" s="308"/>
      <c r="E24" s="144">
        <v>2110</v>
      </c>
      <c r="F24" s="42">
        <f>SUM(F25:F32)</f>
        <v>974.1</v>
      </c>
      <c r="G24" s="42">
        <f>SUM(G25:G32)</f>
        <v>1189</v>
      </c>
      <c r="H24" s="42">
        <f>SUM(H25:H32)</f>
        <v>1199</v>
      </c>
      <c r="I24" s="44">
        <f t="shared" si="0"/>
        <v>1277</v>
      </c>
      <c r="J24" s="42">
        <f>SUM(J25:J32)</f>
        <v>295</v>
      </c>
      <c r="K24" s="42">
        <f>SUM(K25:K32)</f>
        <v>324</v>
      </c>
      <c r="L24" s="42">
        <f>SUM(L25:L32)</f>
        <v>350</v>
      </c>
      <c r="M24" s="42">
        <f>SUM(M25:M32)</f>
        <v>308</v>
      </c>
    </row>
    <row r="25" spans="1:13" ht="18.75" customHeight="1">
      <c r="A25" s="314" t="s">
        <v>45</v>
      </c>
      <c r="B25" s="315"/>
      <c r="C25" s="315"/>
      <c r="D25" s="316"/>
      <c r="E25" s="146">
        <v>2111</v>
      </c>
      <c r="F25" s="30"/>
      <c r="G25" s="30"/>
      <c r="H25" s="30"/>
      <c r="I25" s="35">
        <f t="shared" si="0"/>
        <v>0</v>
      </c>
      <c r="J25" s="30"/>
      <c r="K25" s="30"/>
      <c r="L25" s="30"/>
      <c r="M25" s="30"/>
    </row>
    <row r="26" spans="1:13" ht="18.75" customHeight="1">
      <c r="A26" s="314" t="s">
        <v>46</v>
      </c>
      <c r="B26" s="315"/>
      <c r="C26" s="315"/>
      <c r="D26" s="316"/>
      <c r="E26" s="146">
        <v>2112</v>
      </c>
      <c r="F26" s="30"/>
      <c r="G26" s="30"/>
      <c r="H26" s="30"/>
      <c r="I26" s="35">
        <f t="shared" si="0"/>
        <v>0</v>
      </c>
      <c r="J26" s="30"/>
      <c r="K26" s="30"/>
      <c r="L26" s="30"/>
      <c r="M26" s="30"/>
    </row>
    <row r="27" spans="1:13" ht="18.75" customHeight="1">
      <c r="A27" s="300" t="s">
        <v>47</v>
      </c>
      <c r="B27" s="301"/>
      <c r="C27" s="301"/>
      <c r="D27" s="302"/>
      <c r="E27" s="19">
        <v>2113</v>
      </c>
      <c r="F27" s="30" t="s">
        <v>154</v>
      </c>
      <c r="G27" s="30" t="s">
        <v>154</v>
      </c>
      <c r="H27" s="30" t="s">
        <v>154</v>
      </c>
      <c r="I27" s="35">
        <f>SUM(J27:M27)</f>
        <v>0</v>
      </c>
      <c r="J27" s="30" t="s">
        <v>154</v>
      </c>
      <c r="K27" s="30" t="s">
        <v>154</v>
      </c>
      <c r="L27" s="30" t="s">
        <v>154</v>
      </c>
      <c r="M27" s="30" t="s">
        <v>154</v>
      </c>
    </row>
    <row r="28" spans="1:13" ht="18.75" customHeight="1">
      <c r="A28" s="300" t="s">
        <v>246</v>
      </c>
      <c r="B28" s="301"/>
      <c r="C28" s="301"/>
      <c r="D28" s="302"/>
      <c r="E28" s="19">
        <v>2114</v>
      </c>
      <c r="F28" s="30"/>
      <c r="G28" s="30"/>
      <c r="H28" s="30"/>
      <c r="I28" s="35">
        <f t="shared" si="0"/>
        <v>0</v>
      </c>
      <c r="J28" s="30"/>
      <c r="K28" s="30"/>
      <c r="L28" s="30"/>
      <c r="M28" s="30"/>
    </row>
    <row r="29" spans="1:13" ht="18.75" customHeight="1">
      <c r="A29" s="300" t="s">
        <v>247</v>
      </c>
      <c r="B29" s="301"/>
      <c r="C29" s="301"/>
      <c r="D29" s="302"/>
      <c r="E29" s="187">
        <v>2115</v>
      </c>
      <c r="F29" s="30"/>
      <c r="G29" s="30"/>
      <c r="H29" s="30"/>
      <c r="I29" s="35">
        <f t="shared" si="0"/>
        <v>0</v>
      </c>
      <c r="J29" s="30"/>
      <c r="K29" s="30"/>
      <c r="L29" s="30"/>
      <c r="M29" s="30"/>
    </row>
    <row r="30" spans="1:13" ht="18.75" customHeight="1">
      <c r="A30" s="300" t="s">
        <v>248</v>
      </c>
      <c r="B30" s="301"/>
      <c r="C30" s="301"/>
      <c r="D30" s="302"/>
      <c r="E30" s="187">
        <v>2116</v>
      </c>
      <c r="F30" s="30"/>
      <c r="G30" s="30"/>
      <c r="H30" s="30"/>
      <c r="I30" s="35">
        <f t="shared" si="0"/>
        <v>0</v>
      </c>
      <c r="J30" s="30"/>
      <c r="K30" s="30"/>
      <c r="L30" s="30"/>
      <c r="M30" s="30"/>
    </row>
    <row r="31" spans="1:13" ht="18.75" customHeight="1">
      <c r="A31" s="300" t="s">
        <v>249</v>
      </c>
      <c r="B31" s="301"/>
      <c r="C31" s="301"/>
      <c r="D31" s="302"/>
      <c r="E31" s="187">
        <v>2117</v>
      </c>
      <c r="F31" s="30">
        <v>974.1</v>
      </c>
      <c r="G31" s="30">
        <v>1189</v>
      </c>
      <c r="H31" s="30">
        <v>1199</v>
      </c>
      <c r="I31" s="35">
        <f t="shared" si="0"/>
        <v>1277</v>
      </c>
      <c r="J31" s="30">
        <v>295</v>
      </c>
      <c r="K31" s="30">
        <v>324</v>
      </c>
      <c r="L31" s="30">
        <v>350</v>
      </c>
      <c r="M31" s="30">
        <v>308</v>
      </c>
    </row>
    <row r="32" spans="1:13" ht="18.75" customHeight="1">
      <c r="A32" s="300" t="s">
        <v>250</v>
      </c>
      <c r="B32" s="301"/>
      <c r="C32" s="301"/>
      <c r="D32" s="302"/>
      <c r="E32" s="187">
        <v>2118</v>
      </c>
      <c r="F32" s="30"/>
      <c r="G32" s="30"/>
      <c r="H32" s="30"/>
      <c r="I32" s="35">
        <f t="shared" si="0"/>
        <v>0</v>
      </c>
      <c r="J32" s="30"/>
      <c r="K32" s="30"/>
      <c r="L32" s="30"/>
      <c r="M32" s="30"/>
    </row>
    <row r="33" spans="1:23" ht="24" customHeight="1">
      <c r="A33" s="306" t="s">
        <v>251</v>
      </c>
      <c r="B33" s="307"/>
      <c r="C33" s="307"/>
      <c r="D33" s="308"/>
      <c r="E33" s="39">
        <v>2120</v>
      </c>
      <c r="F33" s="42">
        <f>SUM(F34:F37)</f>
        <v>1735.1</v>
      </c>
      <c r="G33" s="42">
        <f>SUM(G34:G37)</f>
        <v>2118</v>
      </c>
      <c r="H33" s="42">
        <f>SUM(H34:H37)</f>
        <v>2135</v>
      </c>
      <c r="I33" s="44">
        <f t="shared" si="0"/>
        <v>2274</v>
      </c>
      <c r="J33" s="42">
        <f>SUM(J34:J37)</f>
        <v>529</v>
      </c>
      <c r="K33" s="42">
        <f>SUM(K34:K37)</f>
        <v>576</v>
      </c>
      <c r="L33" s="42">
        <f>SUM(L34:L37)</f>
        <v>622</v>
      </c>
      <c r="M33" s="42">
        <f>SUM(M34:M37)</f>
        <v>547</v>
      </c>
      <c r="O33" s="225"/>
      <c r="P33" s="203"/>
    </row>
    <row r="34" spans="1:23" ht="18.600000000000001" customHeight="1">
      <c r="A34" s="300" t="s">
        <v>249</v>
      </c>
      <c r="B34" s="301"/>
      <c r="C34" s="301"/>
      <c r="D34" s="302"/>
      <c r="E34" s="19">
        <v>2121</v>
      </c>
      <c r="F34" s="30">
        <v>1731.8</v>
      </c>
      <c r="G34" s="30">
        <v>2114</v>
      </c>
      <c r="H34" s="30">
        <v>2131</v>
      </c>
      <c r="I34" s="35">
        <f t="shared" si="0"/>
        <v>2269</v>
      </c>
      <c r="J34" s="30">
        <v>524</v>
      </c>
      <c r="K34" s="30">
        <v>576</v>
      </c>
      <c r="L34" s="30">
        <v>622</v>
      </c>
      <c r="M34" s="30">
        <v>547</v>
      </c>
      <c r="O34" s="216"/>
      <c r="P34" s="203"/>
    </row>
    <row r="35" spans="1:23" ht="18.600000000000001" customHeight="1">
      <c r="A35" s="300" t="s">
        <v>252</v>
      </c>
      <c r="B35" s="301"/>
      <c r="C35" s="301"/>
      <c r="D35" s="302"/>
      <c r="E35" s="19">
        <v>2122</v>
      </c>
      <c r="F35" s="30">
        <v>3.3</v>
      </c>
      <c r="G35" s="30">
        <v>4</v>
      </c>
      <c r="H35" s="30">
        <v>4</v>
      </c>
      <c r="I35" s="35">
        <f t="shared" si="0"/>
        <v>5</v>
      </c>
      <c r="J35" s="30">
        <v>5</v>
      </c>
      <c r="K35" s="30"/>
      <c r="L35" s="30"/>
      <c r="M35" s="30"/>
      <c r="O35" s="225"/>
    </row>
    <row r="36" spans="1:23" ht="18.600000000000001" customHeight="1">
      <c r="A36" s="300" t="s">
        <v>253</v>
      </c>
      <c r="B36" s="301"/>
      <c r="C36" s="301"/>
      <c r="D36" s="302"/>
      <c r="E36" s="19">
        <v>2123</v>
      </c>
      <c r="F36" s="30"/>
      <c r="G36" s="30"/>
      <c r="H36" s="30"/>
      <c r="I36" s="35">
        <f t="shared" si="0"/>
        <v>0</v>
      </c>
      <c r="J36" s="30"/>
      <c r="K36" s="30"/>
      <c r="L36" s="30"/>
      <c r="M36" s="30"/>
    </row>
    <row r="37" spans="1:23" ht="18.600000000000001" customHeight="1">
      <c r="A37" s="300" t="s">
        <v>250</v>
      </c>
      <c r="B37" s="301"/>
      <c r="C37" s="301"/>
      <c r="D37" s="302"/>
      <c r="E37" s="19">
        <v>2124</v>
      </c>
      <c r="F37" s="30"/>
      <c r="G37" s="30"/>
      <c r="H37" s="30"/>
      <c r="I37" s="35">
        <f t="shared" si="0"/>
        <v>0</v>
      </c>
      <c r="J37" s="30"/>
      <c r="K37" s="30"/>
      <c r="L37" s="30"/>
      <c r="M37" s="30"/>
      <c r="O37" s="216"/>
      <c r="P37" s="216"/>
      <c r="Q37" s="216"/>
      <c r="R37" s="216"/>
      <c r="S37" s="216"/>
      <c r="T37" s="216"/>
      <c r="U37" s="216"/>
      <c r="V37" s="216"/>
      <c r="W37" s="216"/>
    </row>
    <row r="38" spans="1:23" ht="24" customHeight="1">
      <c r="A38" s="306" t="s">
        <v>254</v>
      </c>
      <c r="B38" s="307"/>
      <c r="C38" s="307"/>
      <c r="D38" s="308"/>
      <c r="E38" s="39">
        <v>2130</v>
      </c>
      <c r="F38" s="42">
        <f>SUM(F40:F43)</f>
        <v>3298.5</v>
      </c>
      <c r="G38" s="42">
        <f>SUM(G40:G43)</f>
        <v>4955</v>
      </c>
      <c r="H38" s="42">
        <f>SUM(H40:H43)</f>
        <v>4995</v>
      </c>
      <c r="I38" s="44">
        <f t="shared" si="0"/>
        <v>5315</v>
      </c>
      <c r="J38" s="42">
        <f>SUM(J40:J43)</f>
        <v>1226</v>
      </c>
      <c r="K38" s="42">
        <f>SUM(K40:K43)</f>
        <v>1350</v>
      </c>
      <c r="L38" s="42">
        <f>SUM(L40:L43)</f>
        <v>1458</v>
      </c>
      <c r="M38" s="42">
        <f>SUM(M40:M43)</f>
        <v>1281</v>
      </c>
    </row>
    <row r="39" spans="1:23" ht="24" customHeight="1">
      <c r="A39" s="309" t="s">
        <v>415</v>
      </c>
      <c r="B39" s="310"/>
      <c r="C39" s="310"/>
      <c r="D39" s="311"/>
      <c r="E39" s="187">
        <v>2131</v>
      </c>
      <c r="F39" s="30"/>
      <c r="G39" s="30"/>
      <c r="H39" s="30"/>
      <c r="I39" s="35">
        <f t="shared" si="0"/>
        <v>0</v>
      </c>
      <c r="J39" s="30"/>
      <c r="K39" s="30"/>
      <c r="L39" s="30"/>
      <c r="M39" s="30"/>
    </row>
    <row r="40" spans="1:23" ht="41.25" customHeight="1">
      <c r="A40" s="309" t="s">
        <v>49</v>
      </c>
      <c r="B40" s="310"/>
      <c r="C40" s="310"/>
      <c r="D40" s="311"/>
      <c r="E40" s="187">
        <v>2132</v>
      </c>
      <c r="F40" s="30"/>
      <c r="G40" s="30"/>
      <c r="H40" s="30"/>
      <c r="I40" s="35">
        <f t="shared" si="0"/>
        <v>0</v>
      </c>
      <c r="J40" s="30"/>
      <c r="K40" s="30"/>
      <c r="L40" s="30"/>
      <c r="M40" s="30"/>
    </row>
    <row r="41" spans="1:23" ht="18.75" customHeight="1">
      <c r="A41" s="300" t="s">
        <v>255</v>
      </c>
      <c r="B41" s="301"/>
      <c r="C41" s="301"/>
      <c r="D41" s="302"/>
      <c r="E41" s="19">
        <v>2133</v>
      </c>
      <c r="F41" s="30"/>
      <c r="G41" s="30"/>
      <c r="H41" s="30"/>
      <c r="I41" s="35">
        <f t="shared" si="0"/>
        <v>0</v>
      </c>
      <c r="J41" s="30"/>
      <c r="K41" s="30"/>
      <c r="L41" s="30"/>
      <c r="M41" s="30"/>
      <c r="P41" s="203"/>
    </row>
    <row r="42" spans="1:23" ht="18.75" customHeight="1">
      <c r="A42" s="300" t="s">
        <v>256</v>
      </c>
      <c r="B42" s="301"/>
      <c r="C42" s="301"/>
      <c r="D42" s="302"/>
      <c r="E42" s="19">
        <v>2134</v>
      </c>
      <c r="F42" s="30">
        <v>3009.1</v>
      </c>
      <c r="G42" s="30">
        <v>4037</v>
      </c>
      <c r="H42" s="30">
        <v>4070</v>
      </c>
      <c r="I42" s="35">
        <f t="shared" si="0"/>
        <v>4331</v>
      </c>
      <c r="J42" s="30">
        <v>999</v>
      </c>
      <c r="K42" s="30">
        <v>1100</v>
      </c>
      <c r="L42" s="30">
        <v>1188</v>
      </c>
      <c r="M42" s="30">
        <v>1044</v>
      </c>
    </row>
    <row r="43" spans="1:23" ht="18.75" customHeight="1">
      <c r="A43" s="300" t="s">
        <v>439</v>
      </c>
      <c r="B43" s="301"/>
      <c r="C43" s="301"/>
      <c r="D43" s="302"/>
      <c r="E43" s="19">
        <v>2135</v>
      </c>
      <c r="F43" s="30">
        <v>289.39999999999998</v>
      </c>
      <c r="G43" s="30">
        <v>918</v>
      </c>
      <c r="H43" s="30">
        <v>925</v>
      </c>
      <c r="I43" s="35">
        <f t="shared" si="0"/>
        <v>984</v>
      </c>
      <c r="J43" s="30">
        <v>227</v>
      </c>
      <c r="K43" s="30">
        <v>250</v>
      </c>
      <c r="L43" s="30">
        <v>270</v>
      </c>
      <c r="M43" s="30">
        <v>237</v>
      </c>
    </row>
    <row r="44" spans="1:23" ht="18.75" customHeight="1">
      <c r="A44" s="306" t="s">
        <v>257</v>
      </c>
      <c r="B44" s="307"/>
      <c r="C44" s="307"/>
      <c r="D44" s="308"/>
      <c r="E44" s="39">
        <v>2140</v>
      </c>
      <c r="F44" s="42">
        <f>SUM(F45,F46)</f>
        <v>0</v>
      </c>
      <c r="G44" s="42">
        <f>SUM(G45,G46)</f>
        <v>0</v>
      </c>
      <c r="H44" s="42">
        <f>SUM(H45,H46)</f>
        <v>0</v>
      </c>
      <c r="I44" s="44">
        <f t="shared" si="0"/>
        <v>0</v>
      </c>
      <c r="J44" s="42">
        <v>0</v>
      </c>
      <c r="K44" s="42">
        <v>0</v>
      </c>
      <c r="L44" s="42">
        <v>0</v>
      </c>
      <c r="M44" s="42">
        <v>0</v>
      </c>
    </row>
    <row r="45" spans="1:23" ht="37.5" customHeight="1">
      <c r="A45" s="300" t="s">
        <v>258</v>
      </c>
      <c r="B45" s="301"/>
      <c r="C45" s="301"/>
      <c r="D45" s="302"/>
      <c r="E45" s="19">
        <v>2141</v>
      </c>
      <c r="F45" s="30"/>
      <c r="G45" s="30"/>
      <c r="H45" s="30"/>
      <c r="I45" s="35">
        <f t="shared" si="0"/>
        <v>0</v>
      </c>
      <c r="J45" s="30"/>
      <c r="K45" s="30"/>
      <c r="L45" s="30"/>
      <c r="M45" s="30"/>
    </row>
    <row r="46" spans="1:23" ht="18.75" customHeight="1">
      <c r="A46" s="300" t="s">
        <v>259</v>
      </c>
      <c r="B46" s="301"/>
      <c r="C46" s="301"/>
      <c r="D46" s="302"/>
      <c r="E46" s="19">
        <v>2142</v>
      </c>
      <c r="F46" s="30"/>
      <c r="G46" s="30"/>
      <c r="H46" s="30"/>
      <c r="I46" s="35">
        <f t="shared" si="0"/>
        <v>0</v>
      </c>
      <c r="J46" s="30"/>
      <c r="K46" s="30"/>
      <c r="L46" s="30"/>
      <c r="M46" s="30"/>
    </row>
    <row r="47" spans="1:23" ht="26.25" customHeight="1">
      <c r="A47" s="306" t="s">
        <v>50</v>
      </c>
      <c r="B47" s="307"/>
      <c r="C47" s="307"/>
      <c r="D47" s="308"/>
      <c r="E47" s="39">
        <v>2200</v>
      </c>
      <c r="F47" s="42">
        <f>SUM(F24,F33,F38,F44)</f>
        <v>6007.7</v>
      </c>
      <c r="G47" s="42">
        <f>SUM(G24,G33,G38,G44)</f>
        <v>8262</v>
      </c>
      <c r="H47" s="42">
        <f>SUM(H24,H33,H38,H44)</f>
        <v>8329</v>
      </c>
      <c r="I47" s="44">
        <f t="shared" si="0"/>
        <v>8866</v>
      </c>
      <c r="J47" s="42">
        <f>SUM(J24,J33,J38,J44)</f>
        <v>2050</v>
      </c>
      <c r="K47" s="42">
        <f>SUM(K24,K33,K38,K44)</f>
        <v>2250</v>
      </c>
      <c r="L47" s="42">
        <f>SUM(L24,L33,L38,L44)</f>
        <v>2430</v>
      </c>
      <c r="M47" s="42">
        <f>SUM(M24,M33,M38,M44)</f>
        <v>2136</v>
      </c>
    </row>
    <row r="48" spans="1:23" ht="15" customHeight="1">
      <c r="A48" s="60"/>
      <c r="B48" s="60"/>
      <c r="C48" s="60"/>
      <c r="D48" s="60"/>
      <c r="E48" s="59"/>
      <c r="F48" s="61"/>
      <c r="G48" s="62"/>
      <c r="H48" s="62"/>
      <c r="I48" s="61"/>
      <c r="J48" s="62"/>
      <c r="K48" s="62"/>
      <c r="L48" s="62"/>
      <c r="M48" s="62"/>
    </row>
    <row r="49" spans="1:13" ht="11.25" customHeight="1">
      <c r="A49" s="60"/>
      <c r="B49" s="60"/>
      <c r="C49" s="60"/>
      <c r="D49" s="60"/>
      <c r="E49" s="59"/>
      <c r="F49" s="61"/>
      <c r="G49" s="62"/>
      <c r="H49" s="62"/>
      <c r="I49" s="61"/>
      <c r="J49" s="62"/>
      <c r="K49" s="62"/>
      <c r="L49" s="62"/>
      <c r="M49" s="62"/>
    </row>
    <row r="50" spans="1:13" ht="46.5" customHeight="1">
      <c r="A50" s="218" t="s">
        <v>449</v>
      </c>
      <c r="B50" s="167"/>
      <c r="C50" s="167"/>
      <c r="D50" s="167"/>
      <c r="E50" s="106"/>
      <c r="F50" s="303" t="s">
        <v>126</v>
      </c>
      <c r="G50" s="303"/>
      <c r="H50" s="303"/>
      <c r="I50" s="303"/>
      <c r="J50" s="105"/>
      <c r="K50" s="312" t="s">
        <v>450</v>
      </c>
      <c r="L50" s="312"/>
      <c r="M50" s="312"/>
    </row>
    <row r="51" spans="1:13" ht="22.5" customHeight="1">
      <c r="A51" s="157" t="s">
        <v>260</v>
      </c>
      <c r="B51" s="157"/>
      <c r="C51" s="157"/>
      <c r="D51" s="157"/>
      <c r="E51" s="107"/>
      <c r="F51" s="305" t="s">
        <v>261</v>
      </c>
      <c r="G51" s="305"/>
      <c r="H51" s="305"/>
      <c r="I51" s="305"/>
      <c r="J51" s="104"/>
      <c r="K51" s="304" t="s">
        <v>129</v>
      </c>
      <c r="L51" s="304"/>
      <c r="M51" s="304"/>
    </row>
  </sheetData>
  <mergeCells count="54">
    <mergeCell ref="A19:D19"/>
    <mergeCell ref="A20:D20"/>
    <mergeCell ref="A21:D21"/>
    <mergeCell ref="A22:D22"/>
    <mergeCell ref="A2:M2"/>
    <mergeCell ref="E4:E5"/>
    <mergeCell ref="F4:F5"/>
    <mergeCell ref="G4:G5"/>
    <mergeCell ref="H4:H5"/>
    <mergeCell ref="I4:I5"/>
    <mergeCell ref="J4:M4"/>
    <mergeCell ref="A4:D5"/>
    <mergeCell ref="A18:D18"/>
    <mergeCell ref="A7:M7"/>
    <mergeCell ref="A14:D14"/>
    <mergeCell ref="A15:D15"/>
    <mergeCell ref="A16:D16"/>
    <mergeCell ref="A11:D11"/>
    <mergeCell ref="A10:D10"/>
    <mergeCell ref="A17:D17"/>
    <mergeCell ref="A6:D6"/>
    <mergeCell ref="A8:D8"/>
    <mergeCell ref="A9:D9"/>
    <mergeCell ref="A12:D12"/>
    <mergeCell ref="A13:D13"/>
    <mergeCell ref="A36:D36"/>
    <mergeCell ref="A27:D27"/>
    <mergeCell ref="A28:D28"/>
    <mergeCell ref="A23:M23"/>
    <mergeCell ref="A29:D29"/>
    <mergeCell ref="A30:D30"/>
    <mergeCell ref="A25:D25"/>
    <mergeCell ref="A26:D26"/>
    <mergeCell ref="A31:D31"/>
    <mergeCell ref="A32:D32"/>
    <mergeCell ref="A33:D33"/>
    <mergeCell ref="A34:D34"/>
    <mergeCell ref="A35:D35"/>
    <mergeCell ref="A24:D24"/>
    <mergeCell ref="A37:D37"/>
    <mergeCell ref="F50:I50"/>
    <mergeCell ref="K51:M51"/>
    <mergeCell ref="F51:I51"/>
    <mergeCell ref="A44:D44"/>
    <mergeCell ref="A45:D45"/>
    <mergeCell ref="A46:D46"/>
    <mergeCell ref="A47:D47"/>
    <mergeCell ref="A38:D38"/>
    <mergeCell ref="A40:D40"/>
    <mergeCell ref="A41:D41"/>
    <mergeCell ref="A42:D42"/>
    <mergeCell ref="A43:D43"/>
    <mergeCell ref="A39:D39"/>
    <mergeCell ref="K50:M50"/>
  </mergeCells>
  <pageMargins left="1.1023622047244095" right="0.39370078740157483" top="0.70866141732283472" bottom="0.55118110236220474" header="0.51181102362204722" footer="0.31496062992125984"/>
  <pageSetup paperSize="9" scale="45" orientation="landscape" r:id="rId1"/>
  <headerFooter>
    <oddHeader>&amp;RПродовження додатка 1
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43" zoomScale="65" zoomScaleNormal="65" zoomScaleSheetLayoutView="56" workbookViewId="0">
      <selection activeCell="M81" sqref="M81"/>
    </sheetView>
  </sheetViews>
  <sheetFormatPr defaultRowHeight="12.75"/>
  <cols>
    <col min="1" max="1" width="99.42578125" customWidth="1"/>
    <col min="2" max="2" width="13.28515625" customWidth="1"/>
    <col min="3" max="10" width="15.42578125" customWidth="1"/>
  </cols>
  <sheetData>
    <row r="1" spans="1:10" ht="42" customHeight="1">
      <c r="A1" s="344" t="s">
        <v>262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ht="18.75">
      <c r="A2" s="166"/>
      <c r="B2" s="166"/>
      <c r="C2" s="166"/>
      <c r="D2" s="166"/>
      <c r="E2" s="166"/>
      <c r="F2" s="166"/>
      <c r="G2" s="166"/>
      <c r="H2" s="166"/>
      <c r="I2" s="166"/>
      <c r="J2" s="166"/>
    </row>
    <row r="3" spans="1:10" ht="41.25" customHeight="1">
      <c r="A3" s="345" t="s">
        <v>26</v>
      </c>
      <c r="B3" s="331" t="s">
        <v>263</v>
      </c>
      <c r="C3" s="331" t="s">
        <v>226</v>
      </c>
      <c r="D3" s="331" t="s">
        <v>227</v>
      </c>
      <c r="E3" s="331" t="s">
        <v>30</v>
      </c>
      <c r="F3" s="231" t="s">
        <v>264</v>
      </c>
      <c r="G3" s="231" t="s">
        <v>147</v>
      </c>
      <c r="H3" s="231"/>
      <c r="I3" s="231"/>
      <c r="J3" s="231"/>
    </row>
    <row r="4" spans="1:10" ht="45.75" customHeight="1">
      <c r="A4" s="346"/>
      <c r="B4" s="331"/>
      <c r="C4" s="331"/>
      <c r="D4" s="331"/>
      <c r="E4" s="331"/>
      <c r="F4" s="231"/>
      <c r="G4" s="162" t="s">
        <v>149</v>
      </c>
      <c r="H4" s="162" t="s">
        <v>150</v>
      </c>
      <c r="I4" s="162" t="s">
        <v>151</v>
      </c>
      <c r="J4" s="162" t="s">
        <v>152</v>
      </c>
    </row>
    <row r="5" spans="1:10" ht="18.75" customHeight="1">
      <c r="A5" s="143">
        <v>1</v>
      </c>
      <c r="B5" s="162">
        <v>2</v>
      </c>
      <c r="C5" s="162">
        <v>3</v>
      </c>
      <c r="D5" s="162">
        <v>4</v>
      </c>
      <c r="E5" s="162">
        <v>5</v>
      </c>
      <c r="F5" s="162">
        <v>6</v>
      </c>
      <c r="G5" s="162">
        <v>7</v>
      </c>
      <c r="H5" s="162">
        <v>8</v>
      </c>
      <c r="I5" s="162">
        <v>9</v>
      </c>
      <c r="J5" s="162">
        <v>10</v>
      </c>
    </row>
    <row r="6" spans="1:10" ht="28.5" customHeight="1">
      <c r="A6" s="158" t="s">
        <v>265</v>
      </c>
      <c r="B6" s="159"/>
      <c r="C6" s="244"/>
      <c r="D6" s="244"/>
      <c r="E6" s="244"/>
      <c r="F6" s="244"/>
      <c r="G6" s="244"/>
      <c r="H6" s="244"/>
      <c r="I6" s="244"/>
      <c r="J6" s="244"/>
    </row>
    <row r="7" spans="1:10" ht="18.75" customHeight="1">
      <c r="A7" s="71" t="s">
        <v>266</v>
      </c>
      <c r="B7" s="75">
        <v>3000</v>
      </c>
      <c r="C7" s="42">
        <f>SUM(C8:C9,C11,C14:C15,C19)</f>
        <v>24655.200000000001</v>
      </c>
      <c r="D7" s="42">
        <f>SUM(D8:D9,D11,D14:D15,D19)</f>
        <v>25153</v>
      </c>
      <c r="E7" s="42">
        <f>SUM(E8:E9,E11,E14:E15,E19)</f>
        <v>27150</v>
      </c>
      <c r="F7" s="44">
        <f t="shared" ref="F7:F75" si="0">SUM(G7:J7)</f>
        <v>29238</v>
      </c>
      <c r="G7" s="42">
        <f>SUM(G8:G9,G11,G14:G15,G19)</f>
        <v>7185</v>
      </c>
      <c r="H7" s="42">
        <f>SUM(H8:H9,H11,H14:H15,H19)</f>
        <v>7445</v>
      </c>
      <c r="I7" s="42">
        <f>SUM(I8:I9,I11,I14:I15,I19)</f>
        <v>7520</v>
      </c>
      <c r="J7" s="42">
        <f>SUM(J8:J9,J11,J14:J15,J19)</f>
        <v>7088</v>
      </c>
    </row>
    <row r="8" spans="1:10" ht="18.75" customHeight="1">
      <c r="A8" s="6" t="s">
        <v>267</v>
      </c>
      <c r="B8" s="7">
        <v>3010</v>
      </c>
      <c r="C8" s="30">
        <v>22154.7</v>
      </c>
      <c r="D8" s="30">
        <v>22633</v>
      </c>
      <c r="E8" s="30">
        <v>24650</v>
      </c>
      <c r="F8" s="35">
        <f t="shared" si="0"/>
        <v>27600</v>
      </c>
      <c r="G8" s="30">
        <v>6500</v>
      </c>
      <c r="H8" s="30">
        <v>7150</v>
      </c>
      <c r="I8" s="30">
        <v>7350</v>
      </c>
      <c r="J8" s="30">
        <v>6600</v>
      </c>
    </row>
    <row r="9" spans="1:10" ht="18.75" customHeight="1">
      <c r="A9" s="6" t="s">
        <v>268</v>
      </c>
      <c r="B9" s="7">
        <v>3020</v>
      </c>
      <c r="C9" s="30"/>
      <c r="D9" s="30"/>
      <c r="E9" s="30"/>
      <c r="F9" s="35">
        <f t="shared" si="0"/>
        <v>0</v>
      </c>
      <c r="G9" s="30"/>
      <c r="H9" s="30"/>
      <c r="I9" s="30"/>
      <c r="J9" s="30"/>
    </row>
    <row r="10" spans="1:10" ht="18.75" customHeight="1">
      <c r="A10" s="6" t="s">
        <v>269</v>
      </c>
      <c r="B10" s="7">
        <v>3030</v>
      </c>
      <c r="C10" s="30"/>
      <c r="D10" s="30"/>
      <c r="E10" s="30"/>
      <c r="F10" s="35">
        <f t="shared" si="0"/>
        <v>0</v>
      </c>
      <c r="G10" s="30"/>
      <c r="H10" s="30"/>
      <c r="I10" s="30"/>
      <c r="J10" s="30"/>
    </row>
    <row r="11" spans="1:10" ht="18.75" customHeight="1">
      <c r="A11" s="6" t="s">
        <v>270</v>
      </c>
      <c r="B11" s="7">
        <v>3040</v>
      </c>
      <c r="C11" s="30">
        <v>2238.5</v>
      </c>
      <c r="D11" s="30">
        <v>2320</v>
      </c>
      <c r="E11" s="30">
        <v>2300</v>
      </c>
      <c r="F11" s="35">
        <f t="shared" si="0"/>
        <v>1638</v>
      </c>
      <c r="G11" s="30">
        <v>685</v>
      </c>
      <c r="H11" s="30">
        <v>295</v>
      </c>
      <c r="I11" s="30">
        <v>170</v>
      </c>
      <c r="J11" s="30">
        <v>488</v>
      </c>
    </row>
    <row r="12" spans="1:10" ht="18.75" customHeight="1">
      <c r="A12" s="6" t="s">
        <v>271</v>
      </c>
      <c r="B12" s="7">
        <v>3041</v>
      </c>
      <c r="C12" s="30">
        <v>2238.5</v>
      </c>
      <c r="D12" s="30">
        <v>2320</v>
      </c>
      <c r="E12" s="30">
        <v>2300</v>
      </c>
      <c r="F12" s="35">
        <f t="shared" si="0"/>
        <v>1638</v>
      </c>
      <c r="G12" s="30">
        <v>685</v>
      </c>
      <c r="H12" s="30">
        <v>295</v>
      </c>
      <c r="I12" s="30">
        <v>170</v>
      </c>
      <c r="J12" s="30">
        <v>488</v>
      </c>
    </row>
    <row r="13" spans="1:10" ht="18.75" customHeight="1">
      <c r="A13" s="6" t="s">
        <v>272</v>
      </c>
      <c r="B13" s="7">
        <v>3042</v>
      </c>
      <c r="C13" s="30"/>
      <c r="D13" s="30"/>
      <c r="E13" s="30"/>
      <c r="F13" s="35">
        <f t="shared" si="0"/>
        <v>0</v>
      </c>
      <c r="G13" s="30"/>
      <c r="H13" s="30"/>
      <c r="I13" s="30"/>
      <c r="J13" s="30"/>
    </row>
    <row r="14" spans="1:10" ht="18.75" customHeight="1">
      <c r="A14" s="6" t="s">
        <v>273</v>
      </c>
      <c r="B14" s="7">
        <v>3050</v>
      </c>
      <c r="C14" s="30"/>
      <c r="D14" s="30"/>
      <c r="E14" s="30"/>
      <c r="F14" s="35">
        <f t="shared" si="0"/>
        <v>0</v>
      </c>
      <c r="G14" s="30"/>
      <c r="H14" s="30"/>
      <c r="I14" s="30"/>
      <c r="J14" s="30"/>
    </row>
    <row r="15" spans="1:10" ht="18.75" customHeight="1">
      <c r="A15" s="6" t="s">
        <v>274</v>
      </c>
      <c r="B15" s="7">
        <v>3060</v>
      </c>
      <c r="C15" s="35">
        <f>SUM(C16:C18)</f>
        <v>0</v>
      </c>
      <c r="D15" s="35">
        <f>SUM(D16:D18)</f>
        <v>0</v>
      </c>
      <c r="E15" s="35">
        <f>SUM(E16:E18)</f>
        <v>0</v>
      </c>
      <c r="F15" s="35">
        <f t="shared" si="0"/>
        <v>0</v>
      </c>
      <c r="G15" s="35">
        <f>SUM(G16:G18)</f>
        <v>0</v>
      </c>
      <c r="H15" s="35">
        <f>SUM(H16:H18)</f>
        <v>0</v>
      </c>
      <c r="I15" s="35">
        <f>SUM(I16:I18)</f>
        <v>0</v>
      </c>
      <c r="J15" s="35">
        <f>SUM(J16:J18)</f>
        <v>0</v>
      </c>
    </row>
    <row r="16" spans="1:10" ht="18.75" customHeight="1">
      <c r="A16" s="6" t="s">
        <v>275</v>
      </c>
      <c r="B16" s="146">
        <v>3061</v>
      </c>
      <c r="C16" s="30"/>
      <c r="D16" s="30"/>
      <c r="E16" s="30"/>
      <c r="F16" s="35">
        <f t="shared" si="0"/>
        <v>0</v>
      </c>
      <c r="G16" s="30"/>
      <c r="H16" s="30"/>
      <c r="I16" s="30"/>
      <c r="J16" s="30"/>
    </row>
    <row r="17" spans="1:10" ht="18.75" customHeight="1">
      <c r="A17" s="6" t="s">
        <v>276</v>
      </c>
      <c r="B17" s="146">
        <v>3062</v>
      </c>
      <c r="C17" s="30"/>
      <c r="D17" s="30"/>
      <c r="E17" s="30"/>
      <c r="F17" s="35">
        <f t="shared" si="0"/>
        <v>0</v>
      </c>
      <c r="G17" s="30"/>
      <c r="H17" s="30"/>
      <c r="I17" s="30"/>
      <c r="J17" s="30"/>
    </row>
    <row r="18" spans="1:10" ht="18.75" customHeight="1">
      <c r="A18" s="6" t="s">
        <v>277</v>
      </c>
      <c r="B18" s="146">
        <v>3063</v>
      </c>
      <c r="C18" s="30"/>
      <c r="D18" s="30"/>
      <c r="E18" s="30"/>
      <c r="F18" s="35">
        <f t="shared" si="0"/>
        <v>0</v>
      </c>
      <c r="G18" s="30"/>
      <c r="H18" s="30"/>
      <c r="I18" s="30"/>
      <c r="J18" s="30"/>
    </row>
    <row r="19" spans="1:10" ht="18.75" customHeight="1">
      <c r="A19" s="6" t="s">
        <v>422</v>
      </c>
      <c r="B19" s="7">
        <v>3070</v>
      </c>
      <c r="C19" s="30">
        <v>262</v>
      </c>
      <c r="D19" s="30">
        <v>200</v>
      </c>
      <c r="E19" s="30">
        <v>200</v>
      </c>
      <c r="F19" s="35">
        <f t="shared" si="0"/>
        <v>0</v>
      </c>
      <c r="G19" s="30"/>
      <c r="H19" s="30"/>
      <c r="I19" s="30"/>
      <c r="J19" s="30"/>
    </row>
    <row r="20" spans="1:10" ht="18.75" customHeight="1">
      <c r="A20" s="8" t="s">
        <v>279</v>
      </c>
      <c r="B20" s="9">
        <v>3100</v>
      </c>
      <c r="C20" s="42">
        <f>SUM(C21:C24,C28,C40,C41)</f>
        <v>-24283.8</v>
      </c>
      <c r="D20" s="42">
        <f>SUM(D21:D24,D28,D40,D41)</f>
        <v>-24483</v>
      </c>
      <c r="E20" s="42">
        <f>SUM(E21:E24,E28,E40,E41)</f>
        <v>-26714</v>
      </c>
      <c r="F20" s="44">
        <f t="shared" si="0"/>
        <v>-28814</v>
      </c>
      <c r="G20" s="42">
        <f>SUM(G21:G24,G28,G40,G41)</f>
        <v>-7004</v>
      </c>
      <c r="H20" s="42">
        <f>SUM(H21:H24,H28,H40,H41)</f>
        <v>-7380</v>
      </c>
      <c r="I20" s="42">
        <f>SUM(I21:I24,I28,I40,I41)</f>
        <v>-7488</v>
      </c>
      <c r="J20" s="42">
        <f>SUM(J21:J24,J28,J40,J41)</f>
        <v>-6942</v>
      </c>
    </row>
    <row r="21" spans="1:10" ht="18.75" customHeight="1">
      <c r="A21" s="6" t="s">
        <v>280</v>
      </c>
      <c r="B21" s="76">
        <v>3110</v>
      </c>
      <c r="C21" s="30">
        <v>-5815.6</v>
      </c>
      <c r="D21" s="30">
        <v>-1896</v>
      </c>
      <c r="E21" s="30">
        <v>-3900</v>
      </c>
      <c r="F21" s="35">
        <f t="shared" si="0"/>
        <v>-4780</v>
      </c>
      <c r="G21" s="30">
        <v>-1450</v>
      </c>
      <c r="H21" s="30">
        <v>-1280</v>
      </c>
      <c r="I21" s="30">
        <v>-900</v>
      </c>
      <c r="J21" s="30">
        <v>-1150</v>
      </c>
    </row>
    <row r="22" spans="1:10" ht="18.75" customHeight="1">
      <c r="A22" s="6" t="s">
        <v>281</v>
      </c>
      <c r="B22" s="76">
        <v>3120</v>
      </c>
      <c r="C22" s="30">
        <v>-12127.5</v>
      </c>
      <c r="D22" s="30">
        <v>-14129</v>
      </c>
      <c r="E22" s="30">
        <v>-14275</v>
      </c>
      <c r="F22" s="35">
        <f t="shared" si="0"/>
        <v>-15168</v>
      </c>
      <c r="G22" s="30">
        <v>-3504</v>
      </c>
      <c r="H22" s="30">
        <v>-3850</v>
      </c>
      <c r="I22" s="30">
        <v>-4158</v>
      </c>
      <c r="J22" s="30">
        <v>-3656</v>
      </c>
    </row>
    <row r="23" spans="1:10" ht="18.75" customHeight="1">
      <c r="A23" s="6" t="s">
        <v>156</v>
      </c>
      <c r="B23" s="76">
        <v>3130</v>
      </c>
      <c r="C23" s="30">
        <v>-3002.4</v>
      </c>
      <c r="D23" s="30">
        <v>-4037</v>
      </c>
      <c r="E23" s="30">
        <v>-4070</v>
      </c>
      <c r="F23" s="35">
        <f t="shared" si="0"/>
        <v>-4331</v>
      </c>
      <c r="G23" s="30">
        <v>-999</v>
      </c>
      <c r="H23" s="30">
        <v>-1100</v>
      </c>
      <c r="I23" s="30">
        <v>-1188</v>
      </c>
      <c r="J23" s="30">
        <v>-1044</v>
      </c>
    </row>
    <row r="24" spans="1:10" ht="18.75" customHeight="1">
      <c r="A24" s="6" t="s">
        <v>282</v>
      </c>
      <c r="B24" s="76">
        <v>3140</v>
      </c>
      <c r="C24" s="35">
        <f>SUM(C25:C27)</f>
        <v>0</v>
      </c>
      <c r="D24" s="35">
        <f>SUM(D25:D27)</f>
        <v>0</v>
      </c>
      <c r="E24" s="35">
        <f>SUM(E25:E27)</f>
        <v>0</v>
      </c>
      <c r="F24" s="35">
        <f t="shared" si="0"/>
        <v>0</v>
      </c>
      <c r="G24" s="35">
        <f>SUM(G25:G27)</f>
        <v>0</v>
      </c>
      <c r="H24" s="35">
        <f>SUM(H25:H27)</f>
        <v>0</v>
      </c>
      <c r="I24" s="35">
        <f>SUM(I25:I27)</f>
        <v>0</v>
      </c>
      <c r="J24" s="35">
        <f>SUM(J25:J27)</f>
        <v>0</v>
      </c>
    </row>
    <row r="25" spans="1:10" ht="18.75" customHeight="1">
      <c r="A25" s="6" t="s">
        <v>275</v>
      </c>
      <c r="B25" s="134">
        <v>3141</v>
      </c>
      <c r="C25" s="30" t="s">
        <v>154</v>
      </c>
      <c r="D25" s="30" t="s">
        <v>154</v>
      </c>
      <c r="E25" s="30" t="s">
        <v>154</v>
      </c>
      <c r="F25" s="35">
        <f t="shared" si="0"/>
        <v>0</v>
      </c>
      <c r="G25" s="30" t="s">
        <v>154</v>
      </c>
      <c r="H25" s="30" t="s">
        <v>154</v>
      </c>
      <c r="I25" s="30" t="s">
        <v>154</v>
      </c>
      <c r="J25" s="30" t="s">
        <v>154</v>
      </c>
    </row>
    <row r="26" spans="1:10" ht="18.75" customHeight="1">
      <c r="A26" s="6" t="s">
        <v>276</v>
      </c>
      <c r="B26" s="134">
        <v>3142</v>
      </c>
      <c r="C26" s="30" t="s">
        <v>154</v>
      </c>
      <c r="D26" s="30" t="s">
        <v>154</v>
      </c>
      <c r="E26" s="30" t="s">
        <v>154</v>
      </c>
      <c r="F26" s="35">
        <f t="shared" si="0"/>
        <v>0</v>
      </c>
      <c r="G26" s="30" t="s">
        <v>154</v>
      </c>
      <c r="H26" s="30" t="s">
        <v>154</v>
      </c>
      <c r="I26" s="30" t="s">
        <v>154</v>
      </c>
      <c r="J26" s="30" t="s">
        <v>154</v>
      </c>
    </row>
    <row r="27" spans="1:10" ht="18.75" customHeight="1">
      <c r="A27" s="6" t="s">
        <v>277</v>
      </c>
      <c r="B27" s="134">
        <v>3143</v>
      </c>
      <c r="C27" s="30" t="s">
        <v>154</v>
      </c>
      <c r="D27" s="30" t="s">
        <v>154</v>
      </c>
      <c r="E27" s="30" t="s">
        <v>154</v>
      </c>
      <c r="F27" s="35">
        <f t="shared" si="0"/>
        <v>0</v>
      </c>
      <c r="G27" s="30" t="s">
        <v>154</v>
      </c>
      <c r="H27" s="30" t="s">
        <v>154</v>
      </c>
      <c r="I27" s="30" t="s">
        <v>154</v>
      </c>
      <c r="J27" s="30" t="s">
        <v>154</v>
      </c>
    </row>
    <row r="28" spans="1:10" ht="18.75" customHeight="1">
      <c r="A28" s="6" t="s">
        <v>283</v>
      </c>
      <c r="B28" s="76">
        <v>3150</v>
      </c>
      <c r="C28" s="35">
        <f t="shared" ref="C28:J28" si="1">SUM(C29:C34,C37)</f>
        <v>-3036.1</v>
      </c>
      <c r="D28" s="35">
        <f t="shared" si="1"/>
        <v>-4226</v>
      </c>
      <c r="E28" s="35">
        <f t="shared" si="1"/>
        <v>-4259</v>
      </c>
      <c r="F28" s="35">
        <f t="shared" si="1"/>
        <v>-4535</v>
      </c>
      <c r="G28" s="35">
        <f t="shared" si="1"/>
        <v>-1051</v>
      </c>
      <c r="H28" s="35">
        <f t="shared" si="1"/>
        <v>-1150</v>
      </c>
      <c r="I28" s="35">
        <f t="shared" si="1"/>
        <v>-1242</v>
      </c>
      <c r="J28" s="35">
        <f t="shared" si="1"/>
        <v>-1092</v>
      </c>
    </row>
    <row r="29" spans="1:10" ht="18.75" customHeight="1">
      <c r="A29" s="6" t="s">
        <v>45</v>
      </c>
      <c r="B29" s="134">
        <v>3151</v>
      </c>
      <c r="C29" s="30" t="s">
        <v>154</v>
      </c>
      <c r="D29" s="30" t="s">
        <v>154</v>
      </c>
      <c r="E29" s="30" t="s">
        <v>154</v>
      </c>
      <c r="F29" s="35">
        <f t="shared" si="0"/>
        <v>0</v>
      </c>
      <c r="G29" s="30" t="s">
        <v>154</v>
      </c>
      <c r="H29" s="30" t="s">
        <v>154</v>
      </c>
      <c r="I29" s="30" t="s">
        <v>154</v>
      </c>
      <c r="J29" s="30" t="s">
        <v>154</v>
      </c>
    </row>
    <row r="30" spans="1:10" ht="18.75" customHeight="1">
      <c r="A30" s="6" t="s">
        <v>284</v>
      </c>
      <c r="B30" s="134">
        <v>3152</v>
      </c>
      <c r="C30" s="30" t="s">
        <v>154</v>
      </c>
      <c r="D30" s="30" t="s">
        <v>154</v>
      </c>
      <c r="E30" s="30" t="s">
        <v>154</v>
      </c>
      <c r="F30" s="35">
        <f t="shared" si="0"/>
        <v>0</v>
      </c>
      <c r="G30" s="30" t="s">
        <v>154</v>
      </c>
      <c r="H30" s="30" t="s">
        <v>154</v>
      </c>
      <c r="I30" s="30" t="s">
        <v>154</v>
      </c>
      <c r="J30" s="30" t="s">
        <v>154</v>
      </c>
    </row>
    <row r="31" spans="1:10" ht="18.75" customHeight="1">
      <c r="A31" s="6" t="s">
        <v>246</v>
      </c>
      <c r="B31" s="134">
        <v>3153</v>
      </c>
      <c r="C31" s="30" t="s">
        <v>154</v>
      </c>
      <c r="D31" s="30" t="s">
        <v>154</v>
      </c>
      <c r="E31" s="30" t="s">
        <v>154</v>
      </c>
      <c r="F31" s="35">
        <f t="shared" si="0"/>
        <v>0</v>
      </c>
      <c r="G31" s="30" t="s">
        <v>154</v>
      </c>
      <c r="H31" s="30" t="s">
        <v>154</v>
      </c>
      <c r="I31" s="30" t="s">
        <v>154</v>
      </c>
      <c r="J31" s="30" t="s">
        <v>154</v>
      </c>
    </row>
    <row r="32" spans="1:10" ht="18.75" customHeight="1">
      <c r="A32" s="6" t="s">
        <v>285</v>
      </c>
      <c r="B32" s="134">
        <v>3154</v>
      </c>
      <c r="C32" s="30" t="s">
        <v>154</v>
      </c>
      <c r="D32" s="30" t="s">
        <v>154</v>
      </c>
      <c r="E32" s="30" t="s">
        <v>154</v>
      </c>
      <c r="F32" s="35">
        <f t="shared" si="0"/>
        <v>0</v>
      </c>
      <c r="G32" s="30" t="s">
        <v>154</v>
      </c>
      <c r="H32" s="30" t="s">
        <v>154</v>
      </c>
      <c r="I32" s="30" t="s">
        <v>154</v>
      </c>
      <c r="J32" s="30" t="s">
        <v>154</v>
      </c>
    </row>
    <row r="33" spans="1:10" ht="18.75" customHeight="1">
      <c r="A33" s="6" t="s">
        <v>249</v>
      </c>
      <c r="B33" s="134">
        <v>3155</v>
      </c>
      <c r="C33" s="30">
        <v>-2726.2</v>
      </c>
      <c r="D33" s="30">
        <v>-3303</v>
      </c>
      <c r="E33" s="30">
        <v>-3330</v>
      </c>
      <c r="F33" s="35">
        <f t="shared" si="0"/>
        <v>-3546</v>
      </c>
      <c r="G33" s="30">
        <v>-819</v>
      </c>
      <c r="H33" s="30">
        <v>-900</v>
      </c>
      <c r="I33" s="30">
        <v>-972</v>
      </c>
      <c r="J33" s="30">
        <v>-855</v>
      </c>
    </row>
    <row r="34" spans="1:10" ht="21.75" customHeight="1">
      <c r="A34" s="127" t="s">
        <v>286</v>
      </c>
      <c r="B34" s="134">
        <v>3156</v>
      </c>
      <c r="C34" s="35">
        <f t="shared" ref="C34:J34" si="2">SUM(C35:C36)</f>
        <v>0</v>
      </c>
      <c r="D34" s="35">
        <f t="shared" si="2"/>
        <v>0</v>
      </c>
      <c r="E34" s="35">
        <f t="shared" si="2"/>
        <v>0</v>
      </c>
      <c r="F34" s="35">
        <f t="shared" si="2"/>
        <v>0</v>
      </c>
      <c r="G34" s="35">
        <f t="shared" si="2"/>
        <v>0</v>
      </c>
      <c r="H34" s="35">
        <f t="shared" si="2"/>
        <v>0</v>
      </c>
      <c r="I34" s="35">
        <f t="shared" si="2"/>
        <v>0</v>
      </c>
      <c r="J34" s="35">
        <f t="shared" si="2"/>
        <v>0</v>
      </c>
    </row>
    <row r="35" spans="1:10" ht="36.75" customHeight="1">
      <c r="A35" s="6" t="s">
        <v>48</v>
      </c>
      <c r="B35" s="134" t="s">
        <v>287</v>
      </c>
      <c r="C35" s="30" t="s">
        <v>154</v>
      </c>
      <c r="D35" s="30" t="s">
        <v>154</v>
      </c>
      <c r="E35" s="30" t="s">
        <v>154</v>
      </c>
      <c r="F35" s="35"/>
      <c r="G35" s="30" t="s">
        <v>154</v>
      </c>
      <c r="H35" s="30" t="s">
        <v>154</v>
      </c>
      <c r="I35" s="30" t="s">
        <v>154</v>
      </c>
      <c r="J35" s="30" t="s">
        <v>154</v>
      </c>
    </row>
    <row r="36" spans="1:10" ht="54" customHeight="1">
      <c r="A36" s="6" t="s">
        <v>49</v>
      </c>
      <c r="B36" s="76" t="s">
        <v>288</v>
      </c>
      <c r="C36" s="30" t="s">
        <v>154</v>
      </c>
      <c r="D36" s="30" t="s">
        <v>154</v>
      </c>
      <c r="E36" s="30" t="s">
        <v>154</v>
      </c>
      <c r="F36" s="35">
        <f t="shared" si="0"/>
        <v>0</v>
      </c>
      <c r="G36" s="30" t="s">
        <v>154</v>
      </c>
      <c r="H36" s="30" t="s">
        <v>154</v>
      </c>
      <c r="I36" s="30" t="s">
        <v>154</v>
      </c>
      <c r="J36" s="30" t="s">
        <v>154</v>
      </c>
    </row>
    <row r="37" spans="1:10" ht="18.75" customHeight="1">
      <c r="A37" s="6" t="s">
        <v>289</v>
      </c>
      <c r="B37" s="76">
        <v>3157</v>
      </c>
      <c r="C37" s="30">
        <f>SUM(C38:C39)</f>
        <v>-309.89999999999998</v>
      </c>
      <c r="D37" s="30">
        <f>SUM(D38:D39)</f>
        <v>-923</v>
      </c>
      <c r="E37" s="30">
        <f>SUM(E38:E39)</f>
        <v>-929</v>
      </c>
      <c r="F37" s="35">
        <f t="shared" si="0"/>
        <v>-989</v>
      </c>
      <c r="G37" s="30">
        <f t="shared" ref="G37:J37" si="3">SUM(G38:G39)</f>
        <v>-232</v>
      </c>
      <c r="H37" s="30">
        <f t="shared" si="3"/>
        <v>-250</v>
      </c>
      <c r="I37" s="30">
        <f t="shared" si="3"/>
        <v>-270</v>
      </c>
      <c r="J37" s="30">
        <f t="shared" si="3"/>
        <v>-237</v>
      </c>
    </row>
    <row r="38" spans="1:10" ht="18.75" customHeight="1">
      <c r="A38" s="6" t="s">
        <v>252</v>
      </c>
      <c r="B38" s="199" t="s">
        <v>424</v>
      </c>
      <c r="C38" s="30">
        <v>-3</v>
      </c>
      <c r="D38" s="30">
        <v>-5</v>
      </c>
      <c r="E38" s="30">
        <v>-4</v>
      </c>
      <c r="F38" s="35">
        <f t="shared" si="0"/>
        <v>-5</v>
      </c>
      <c r="G38" s="30">
        <v>-5</v>
      </c>
      <c r="H38" s="30"/>
      <c r="I38" s="30"/>
      <c r="J38" s="30"/>
    </row>
    <row r="39" spans="1:10" ht="18.75" customHeight="1">
      <c r="A39" s="6" t="s">
        <v>426</v>
      </c>
      <c r="B39" s="199" t="s">
        <v>425</v>
      </c>
      <c r="C39" s="30">
        <v>-306.89999999999998</v>
      </c>
      <c r="D39" s="30">
        <v>-918</v>
      </c>
      <c r="E39" s="30">
        <v>-925</v>
      </c>
      <c r="F39" s="35">
        <f t="shared" si="0"/>
        <v>-984</v>
      </c>
      <c r="G39" s="30">
        <v>-227</v>
      </c>
      <c r="H39" s="30">
        <v>-250</v>
      </c>
      <c r="I39" s="30">
        <v>-270</v>
      </c>
      <c r="J39" s="30">
        <v>-237</v>
      </c>
    </row>
    <row r="40" spans="1:10" ht="18.75" customHeight="1">
      <c r="A40" s="6" t="s">
        <v>290</v>
      </c>
      <c r="B40" s="76">
        <v>3160</v>
      </c>
      <c r="C40" s="30" t="s">
        <v>154</v>
      </c>
      <c r="D40" s="30" t="s">
        <v>154</v>
      </c>
      <c r="E40" s="30" t="s">
        <v>154</v>
      </c>
      <c r="F40" s="35">
        <f t="shared" si="0"/>
        <v>0</v>
      </c>
      <c r="G40" s="30" t="s">
        <v>154</v>
      </c>
      <c r="H40" s="30" t="s">
        <v>154</v>
      </c>
      <c r="I40" s="30" t="s">
        <v>154</v>
      </c>
      <c r="J40" s="30" t="s">
        <v>154</v>
      </c>
    </row>
    <row r="41" spans="1:10" ht="18.75" customHeight="1">
      <c r="A41" s="6" t="s">
        <v>423</v>
      </c>
      <c r="B41" s="78">
        <v>3170</v>
      </c>
      <c r="C41" s="30">
        <v>-302.2</v>
      </c>
      <c r="D41" s="30">
        <v>-195</v>
      </c>
      <c r="E41" s="30">
        <v>-210</v>
      </c>
      <c r="F41" s="35">
        <f t="shared" si="0"/>
        <v>0</v>
      </c>
      <c r="G41" s="30" t="s">
        <v>154</v>
      </c>
      <c r="H41" s="30" t="s">
        <v>154</v>
      </c>
      <c r="I41" s="30" t="s">
        <v>154</v>
      </c>
      <c r="J41" s="30" t="s">
        <v>154</v>
      </c>
    </row>
    <row r="42" spans="1:10" ht="18.75" customHeight="1">
      <c r="A42" s="8" t="s">
        <v>291</v>
      </c>
      <c r="B42" s="75">
        <v>3195</v>
      </c>
      <c r="C42" s="42">
        <f>SUM(C7,C20)</f>
        <v>371.40000000000146</v>
      </c>
      <c r="D42" s="42">
        <f>SUM(D7,D20)</f>
        <v>670</v>
      </c>
      <c r="E42" s="42">
        <f>SUM(E7,E20)</f>
        <v>436</v>
      </c>
      <c r="F42" s="42">
        <f>SUM(F7,F20)</f>
        <v>424</v>
      </c>
      <c r="G42" s="42">
        <f t="shared" ref="G42:J42" si="4">SUM(G7,G20)</f>
        <v>181</v>
      </c>
      <c r="H42" s="42">
        <f t="shared" si="4"/>
        <v>65</v>
      </c>
      <c r="I42" s="42">
        <f t="shared" si="4"/>
        <v>32</v>
      </c>
      <c r="J42" s="42">
        <f t="shared" si="4"/>
        <v>146</v>
      </c>
    </row>
    <row r="43" spans="1:10" ht="29.25" customHeight="1">
      <c r="A43" s="158" t="s">
        <v>292</v>
      </c>
      <c r="B43" s="146"/>
      <c r="C43" s="338"/>
      <c r="D43" s="339"/>
      <c r="E43" s="339"/>
      <c r="F43" s="339"/>
      <c r="G43" s="339"/>
      <c r="H43" s="339"/>
      <c r="I43" s="339"/>
      <c r="J43" s="340"/>
    </row>
    <row r="44" spans="1:10" ht="18.75" customHeight="1">
      <c r="A44" s="71" t="s">
        <v>293</v>
      </c>
      <c r="B44" s="144">
        <v>3200</v>
      </c>
      <c r="C44" s="42">
        <f t="shared" ref="C44:J44" si="5">SUM(C45,C47:C51)</f>
        <v>500</v>
      </c>
      <c r="D44" s="42">
        <f t="shared" si="5"/>
        <v>1000</v>
      </c>
      <c r="E44" s="42">
        <f t="shared" si="5"/>
        <v>1000</v>
      </c>
      <c r="F44" s="42">
        <f t="shared" si="5"/>
        <v>500</v>
      </c>
      <c r="G44" s="42">
        <f t="shared" si="5"/>
        <v>150</v>
      </c>
      <c r="H44" s="42">
        <f t="shared" si="5"/>
        <v>150</v>
      </c>
      <c r="I44" s="42">
        <f t="shared" si="5"/>
        <v>150</v>
      </c>
      <c r="J44" s="42">
        <f t="shared" si="5"/>
        <v>50</v>
      </c>
    </row>
    <row r="45" spans="1:10" ht="18.75" customHeight="1">
      <c r="A45" s="6" t="s">
        <v>294</v>
      </c>
      <c r="B45" s="7">
        <v>3210</v>
      </c>
      <c r="C45" s="30"/>
      <c r="D45" s="30"/>
      <c r="E45" s="30"/>
      <c r="F45" s="35">
        <f t="shared" si="0"/>
        <v>0</v>
      </c>
      <c r="G45" s="30"/>
      <c r="H45" s="30"/>
      <c r="I45" s="30"/>
      <c r="J45" s="30"/>
    </row>
    <row r="46" spans="1:10" ht="18.75" customHeight="1">
      <c r="A46" s="6" t="s">
        <v>295</v>
      </c>
      <c r="B46" s="7">
        <v>3215</v>
      </c>
      <c r="C46" s="30"/>
      <c r="D46" s="30"/>
      <c r="E46" s="30"/>
      <c r="F46" s="35">
        <f t="shared" si="0"/>
        <v>0</v>
      </c>
      <c r="G46" s="30"/>
      <c r="H46" s="30"/>
      <c r="I46" s="30"/>
      <c r="J46" s="30"/>
    </row>
    <row r="47" spans="1:10" ht="18.75" customHeight="1">
      <c r="A47" s="6" t="s">
        <v>296</v>
      </c>
      <c r="B47" s="7">
        <v>3220</v>
      </c>
      <c r="C47" s="30"/>
      <c r="D47" s="30"/>
      <c r="E47" s="30"/>
      <c r="F47" s="35">
        <f t="shared" si="0"/>
        <v>0</v>
      </c>
      <c r="G47" s="30"/>
      <c r="H47" s="30"/>
      <c r="I47" s="30"/>
      <c r="J47" s="30"/>
    </row>
    <row r="48" spans="1:10" ht="18.75" customHeight="1">
      <c r="A48" s="6" t="s">
        <v>297</v>
      </c>
      <c r="B48" s="7">
        <v>3225</v>
      </c>
      <c r="C48" s="30"/>
      <c r="D48" s="30"/>
      <c r="E48" s="30"/>
      <c r="F48" s="35">
        <f t="shared" si="0"/>
        <v>0</v>
      </c>
      <c r="G48" s="30"/>
      <c r="H48" s="30"/>
      <c r="I48" s="30"/>
      <c r="J48" s="30"/>
    </row>
    <row r="49" spans="1:10" ht="18.75" customHeight="1">
      <c r="A49" s="6" t="s">
        <v>298</v>
      </c>
      <c r="B49" s="7">
        <v>3230</v>
      </c>
      <c r="C49" s="30"/>
      <c r="D49" s="30"/>
      <c r="E49" s="30"/>
      <c r="F49" s="35">
        <f t="shared" si="0"/>
        <v>0</v>
      </c>
      <c r="G49" s="30"/>
      <c r="H49" s="30"/>
      <c r="I49" s="30"/>
      <c r="J49" s="30"/>
    </row>
    <row r="50" spans="1:10" ht="18.75" customHeight="1">
      <c r="A50" s="6" t="s">
        <v>299</v>
      </c>
      <c r="B50" s="7">
        <v>3235</v>
      </c>
      <c r="C50" s="30"/>
      <c r="D50" s="30"/>
      <c r="E50" s="30"/>
      <c r="F50" s="35">
        <f t="shared" si="0"/>
        <v>0</v>
      </c>
      <c r="G50" s="30"/>
      <c r="H50" s="30"/>
      <c r="I50" s="30"/>
      <c r="J50" s="30"/>
    </row>
    <row r="51" spans="1:10" ht="18.75" customHeight="1">
      <c r="A51" s="6" t="s">
        <v>438</v>
      </c>
      <c r="B51" s="7">
        <v>3240</v>
      </c>
      <c r="C51" s="30">
        <v>500</v>
      </c>
      <c r="D51" s="30">
        <v>1000</v>
      </c>
      <c r="E51" s="30">
        <v>1000</v>
      </c>
      <c r="F51" s="35">
        <f t="shared" si="0"/>
        <v>500</v>
      </c>
      <c r="G51" s="30">
        <v>150</v>
      </c>
      <c r="H51" s="30">
        <v>150</v>
      </c>
      <c r="I51" s="30">
        <v>150</v>
      </c>
      <c r="J51" s="30">
        <v>50</v>
      </c>
    </row>
    <row r="52" spans="1:10" ht="18.75" customHeight="1">
      <c r="A52" s="8" t="s">
        <v>300</v>
      </c>
      <c r="B52" s="9">
        <v>3255</v>
      </c>
      <c r="C52" s="42">
        <f>SUM(C53,C55,C60,C61)</f>
        <v>-500</v>
      </c>
      <c r="D52" s="42">
        <f>SUM(D53,D55,D60,D61)</f>
        <v>-1000</v>
      </c>
      <c r="E52" s="42">
        <f>SUM(E53,E55,E60,E61)</f>
        <v>-1000</v>
      </c>
      <c r="F52" s="44">
        <f t="shared" si="0"/>
        <v>-500</v>
      </c>
      <c r="G52" s="42">
        <f>SUM(G53,G55,G60,G61)</f>
        <v>-150</v>
      </c>
      <c r="H52" s="42">
        <f>SUM(H53,H55,H60,H61)</f>
        <v>-150</v>
      </c>
      <c r="I52" s="42">
        <f>SUM(I53,I55,I60,I61)</f>
        <v>-150</v>
      </c>
      <c r="J52" s="42">
        <f>SUM(J53,J55,J60,J61)</f>
        <v>-50</v>
      </c>
    </row>
    <row r="53" spans="1:10" ht="18.75" customHeight="1">
      <c r="A53" s="6" t="s">
        <v>301</v>
      </c>
      <c r="B53" s="76">
        <v>3260</v>
      </c>
      <c r="C53" s="30" t="s">
        <v>154</v>
      </c>
      <c r="D53" s="30" t="s">
        <v>154</v>
      </c>
      <c r="E53" s="30" t="s">
        <v>154</v>
      </c>
      <c r="F53" s="35">
        <f t="shared" si="0"/>
        <v>0</v>
      </c>
      <c r="G53" s="30" t="s">
        <v>154</v>
      </c>
      <c r="H53" s="30" t="s">
        <v>154</v>
      </c>
      <c r="I53" s="30" t="s">
        <v>154</v>
      </c>
      <c r="J53" s="30" t="s">
        <v>154</v>
      </c>
    </row>
    <row r="54" spans="1:10" ht="18.75" customHeight="1">
      <c r="A54" s="6" t="s">
        <v>302</v>
      </c>
      <c r="B54" s="76">
        <v>3265</v>
      </c>
      <c r="C54" s="30" t="s">
        <v>154</v>
      </c>
      <c r="D54" s="30" t="s">
        <v>154</v>
      </c>
      <c r="E54" s="30" t="s">
        <v>154</v>
      </c>
      <c r="F54" s="35">
        <f t="shared" si="0"/>
        <v>0</v>
      </c>
      <c r="G54" s="30" t="s">
        <v>154</v>
      </c>
      <c r="H54" s="30" t="s">
        <v>154</v>
      </c>
      <c r="I54" s="30" t="s">
        <v>154</v>
      </c>
      <c r="J54" s="30" t="s">
        <v>154</v>
      </c>
    </row>
    <row r="55" spans="1:10" ht="18.75" customHeight="1">
      <c r="A55" s="6" t="s">
        <v>303</v>
      </c>
      <c r="B55" s="7">
        <v>3270</v>
      </c>
      <c r="C55" s="43">
        <f>SUM(C56:C59)</f>
        <v>0</v>
      </c>
      <c r="D55" s="43">
        <f>SUM(D56:D59)</f>
        <v>0</v>
      </c>
      <c r="E55" s="43">
        <f>SUM(E56:E59)</f>
        <v>0</v>
      </c>
      <c r="F55" s="35">
        <f t="shared" si="0"/>
        <v>0</v>
      </c>
      <c r="G55" s="43">
        <f>SUM(G56:G59)</f>
        <v>0</v>
      </c>
      <c r="H55" s="43">
        <f>SUM(H56:H59)</f>
        <v>0</v>
      </c>
      <c r="I55" s="43">
        <f>SUM(I56:I59)</f>
        <v>0</v>
      </c>
      <c r="J55" s="43">
        <f>SUM(J56:J59)</f>
        <v>0</v>
      </c>
    </row>
    <row r="56" spans="1:10" ht="18.75" customHeight="1">
      <c r="A56" s="6" t="s">
        <v>304</v>
      </c>
      <c r="B56" s="7">
        <v>3271</v>
      </c>
      <c r="C56" s="30" t="s">
        <v>154</v>
      </c>
      <c r="D56" s="30" t="s">
        <v>154</v>
      </c>
      <c r="E56" s="30" t="s">
        <v>154</v>
      </c>
      <c r="F56" s="35">
        <f t="shared" si="0"/>
        <v>0</v>
      </c>
      <c r="G56" s="30" t="s">
        <v>154</v>
      </c>
      <c r="H56" s="30" t="s">
        <v>154</v>
      </c>
      <c r="I56" s="30" t="s">
        <v>154</v>
      </c>
      <c r="J56" s="30" t="s">
        <v>154</v>
      </c>
    </row>
    <row r="57" spans="1:10" ht="18.75" customHeight="1">
      <c r="A57" s="6" t="s">
        <v>305</v>
      </c>
      <c r="B57" s="7">
        <v>3272</v>
      </c>
      <c r="C57" s="30" t="s">
        <v>154</v>
      </c>
      <c r="D57" s="30" t="s">
        <v>154</v>
      </c>
      <c r="E57" s="30" t="s">
        <v>154</v>
      </c>
      <c r="F57" s="35">
        <f t="shared" si="0"/>
        <v>0</v>
      </c>
      <c r="G57" s="30" t="s">
        <v>154</v>
      </c>
      <c r="H57" s="30" t="s">
        <v>154</v>
      </c>
      <c r="I57" s="30" t="s">
        <v>154</v>
      </c>
      <c r="J57" s="30" t="s">
        <v>154</v>
      </c>
    </row>
    <row r="58" spans="1:10" ht="18.75" customHeight="1">
      <c r="A58" s="6" t="s">
        <v>306</v>
      </c>
      <c r="B58" s="146">
        <v>3273</v>
      </c>
      <c r="C58" s="30" t="s">
        <v>154</v>
      </c>
      <c r="D58" s="30" t="s">
        <v>154</v>
      </c>
      <c r="E58" s="30" t="s">
        <v>154</v>
      </c>
      <c r="F58" s="35">
        <f t="shared" si="0"/>
        <v>0</v>
      </c>
      <c r="G58" s="30" t="s">
        <v>154</v>
      </c>
      <c r="H58" s="30" t="s">
        <v>154</v>
      </c>
      <c r="I58" s="30" t="s">
        <v>154</v>
      </c>
      <c r="J58" s="30" t="s">
        <v>154</v>
      </c>
    </row>
    <row r="59" spans="1:10" ht="18.75" customHeight="1">
      <c r="A59" s="6" t="s">
        <v>307</v>
      </c>
      <c r="B59" s="151">
        <v>3274</v>
      </c>
      <c r="C59" s="30" t="s">
        <v>154</v>
      </c>
      <c r="D59" s="30" t="s">
        <v>154</v>
      </c>
      <c r="E59" s="30" t="s">
        <v>154</v>
      </c>
      <c r="F59" s="35">
        <f t="shared" si="0"/>
        <v>0</v>
      </c>
      <c r="G59" s="30" t="s">
        <v>154</v>
      </c>
      <c r="H59" s="30" t="s">
        <v>154</v>
      </c>
      <c r="I59" s="30" t="s">
        <v>154</v>
      </c>
      <c r="J59" s="30" t="s">
        <v>154</v>
      </c>
    </row>
    <row r="60" spans="1:10" ht="18.75" customHeight="1">
      <c r="A60" s="6" t="s">
        <v>308</v>
      </c>
      <c r="B60" s="77">
        <v>3280</v>
      </c>
      <c r="C60" s="30" t="s">
        <v>154</v>
      </c>
      <c r="D60" s="30" t="s">
        <v>154</v>
      </c>
      <c r="E60" s="30" t="s">
        <v>154</v>
      </c>
      <c r="F60" s="35">
        <f t="shared" si="0"/>
        <v>0</v>
      </c>
      <c r="G60" s="30" t="s">
        <v>154</v>
      </c>
      <c r="H60" s="30" t="s">
        <v>154</v>
      </c>
      <c r="I60" s="30" t="s">
        <v>154</v>
      </c>
      <c r="J60" s="30" t="s">
        <v>154</v>
      </c>
    </row>
    <row r="61" spans="1:10" ht="18.75" customHeight="1">
      <c r="A61" s="6" t="s">
        <v>309</v>
      </c>
      <c r="B61" s="78">
        <v>3290</v>
      </c>
      <c r="C61" s="30">
        <v>-500</v>
      </c>
      <c r="D61" s="30">
        <v>-1000</v>
      </c>
      <c r="E61" s="30">
        <v>-1000</v>
      </c>
      <c r="F61" s="35">
        <f t="shared" si="0"/>
        <v>-500</v>
      </c>
      <c r="G61" s="30">
        <v>-150</v>
      </c>
      <c r="H61" s="30">
        <v>-150</v>
      </c>
      <c r="I61" s="30">
        <v>-150</v>
      </c>
      <c r="J61" s="30">
        <v>-50</v>
      </c>
    </row>
    <row r="62" spans="1:10" ht="18.75" customHeight="1">
      <c r="A62" s="79" t="s">
        <v>310</v>
      </c>
      <c r="B62" s="9">
        <v>3295</v>
      </c>
      <c r="C62" s="42">
        <f>SUM(C44,C52)</f>
        <v>0</v>
      </c>
      <c r="D62" s="42">
        <f t="shared" ref="D62:J62" si="6">SUM(D44,D52)</f>
        <v>0</v>
      </c>
      <c r="E62" s="42">
        <f t="shared" si="6"/>
        <v>0</v>
      </c>
      <c r="F62" s="44">
        <f t="shared" si="0"/>
        <v>0</v>
      </c>
      <c r="G62" s="42">
        <f t="shared" si="6"/>
        <v>0</v>
      </c>
      <c r="H62" s="42">
        <f t="shared" si="6"/>
        <v>0</v>
      </c>
      <c r="I62" s="42">
        <f t="shared" si="6"/>
        <v>0</v>
      </c>
      <c r="J62" s="42">
        <f t="shared" si="6"/>
        <v>0</v>
      </c>
    </row>
    <row r="63" spans="1:10" ht="29.25" customHeight="1">
      <c r="A63" s="158" t="s">
        <v>311</v>
      </c>
      <c r="B63" s="9"/>
      <c r="C63" s="338"/>
      <c r="D63" s="339"/>
      <c r="E63" s="339"/>
      <c r="F63" s="339"/>
      <c r="G63" s="339"/>
      <c r="H63" s="339"/>
      <c r="I63" s="339"/>
      <c r="J63" s="340"/>
    </row>
    <row r="64" spans="1:10" ht="18.75" customHeight="1">
      <c r="A64" s="8" t="s">
        <v>312</v>
      </c>
      <c r="B64" s="9">
        <v>3300</v>
      </c>
      <c r="C64" s="42">
        <f>SUM(C65,C66,C70)</f>
        <v>0</v>
      </c>
      <c r="D64" s="42">
        <f>SUM(D65,D66,D70)</f>
        <v>0</v>
      </c>
      <c r="E64" s="42">
        <f>SUM(E65,E66,E70)</f>
        <v>0</v>
      </c>
      <c r="F64" s="44">
        <f t="shared" si="0"/>
        <v>0</v>
      </c>
      <c r="G64" s="42">
        <f>SUM(G65,G66,G70)</f>
        <v>0</v>
      </c>
      <c r="H64" s="42">
        <f>SUM(H65,H66,H70)</f>
        <v>0</v>
      </c>
      <c r="I64" s="42">
        <f>SUM(I65,I66,I70)</f>
        <v>0</v>
      </c>
      <c r="J64" s="42">
        <f>SUM(J65,J66,J70)</f>
        <v>0</v>
      </c>
    </row>
    <row r="65" spans="1:10" ht="18.75" customHeight="1">
      <c r="A65" s="6" t="s">
        <v>313</v>
      </c>
      <c r="B65" s="146">
        <v>3305</v>
      </c>
      <c r="C65" s="30"/>
      <c r="D65" s="30"/>
      <c r="E65" s="30"/>
      <c r="F65" s="35">
        <f t="shared" si="0"/>
        <v>0</v>
      </c>
      <c r="G65" s="30"/>
      <c r="H65" s="30"/>
      <c r="I65" s="30"/>
      <c r="J65" s="30"/>
    </row>
    <row r="66" spans="1:10" ht="18.75" customHeight="1">
      <c r="A66" s="6" t="s">
        <v>314</v>
      </c>
      <c r="B66" s="146">
        <v>3310</v>
      </c>
      <c r="C66" s="35">
        <f>SUM(C67:C69)</f>
        <v>0</v>
      </c>
      <c r="D66" s="35">
        <f>SUM(D67:D69)</f>
        <v>0</v>
      </c>
      <c r="E66" s="35">
        <f>SUM(E67:E69)</f>
        <v>0</v>
      </c>
      <c r="F66" s="35">
        <f t="shared" si="0"/>
        <v>0</v>
      </c>
      <c r="G66" s="35">
        <f>SUM(G67:G69)</f>
        <v>0</v>
      </c>
      <c r="H66" s="35">
        <f>SUM(H67:H69)</f>
        <v>0</v>
      </c>
      <c r="I66" s="35">
        <f>SUM(I67:I69)</f>
        <v>0</v>
      </c>
      <c r="J66" s="35">
        <f>SUM(J67:J69)</f>
        <v>0</v>
      </c>
    </row>
    <row r="67" spans="1:10" ht="18.75" customHeight="1">
      <c r="A67" s="6" t="s">
        <v>275</v>
      </c>
      <c r="B67" s="146">
        <v>3311</v>
      </c>
      <c r="C67" s="30"/>
      <c r="D67" s="30"/>
      <c r="E67" s="30"/>
      <c r="F67" s="35">
        <f t="shared" si="0"/>
        <v>0</v>
      </c>
      <c r="G67" s="30"/>
      <c r="H67" s="30"/>
      <c r="I67" s="30"/>
      <c r="J67" s="30"/>
    </row>
    <row r="68" spans="1:10" ht="18.75" customHeight="1">
      <c r="A68" s="6" t="s">
        <v>276</v>
      </c>
      <c r="B68" s="7">
        <v>3312</v>
      </c>
      <c r="C68" s="30"/>
      <c r="D68" s="30"/>
      <c r="E68" s="30"/>
      <c r="F68" s="35">
        <f t="shared" si="0"/>
        <v>0</v>
      </c>
      <c r="G68" s="30"/>
      <c r="H68" s="30"/>
      <c r="I68" s="30"/>
      <c r="J68" s="30"/>
    </row>
    <row r="69" spans="1:10" ht="18.75" customHeight="1">
      <c r="A69" s="6" t="s">
        <v>277</v>
      </c>
      <c r="B69" s="7">
        <v>3313</v>
      </c>
      <c r="C69" s="30"/>
      <c r="D69" s="30"/>
      <c r="E69" s="30"/>
      <c r="F69" s="35">
        <f t="shared" si="0"/>
        <v>0</v>
      </c>
      <c r="G69" s="30"/>
      <c r="H69" s="30"/>
      <c r="I69" s="30"/>
      <c r="J69" s="30"/>
    </row>
    <row r="70" spans="1:10" ht="18.75" customHeight="1">
      <c r="A70" s="6" t="s">
        <v>278</v>
      </c>
      <c r="B70" s="7">
        <v>3320</v>
      </c>
      <c r="C70" s="30"/>
      <c r="D70" s="30"/>
      <c r="E70" s="30"/>
      <c r="F70" s="35">
        <f t="shared" si="0"/>
        <v>0</v>
      </c>
      <c r="G70" s="30"/>
      <c r="H70" s="30"/>
      <c r="I70" s="30"/>
      <c r="J70" s="30"/>
    </row>
    <row r="71" spans="1:10" ht="18.75" customHeight="1">
      <c r="A71" s="8" t="s">
        <v>315</v>
      </c>
      <c r="B71" s="9">
        <v>3330</v>
      </c>
      <c r="C71" s="42">
        <f>SUM(C72:C73,C77:C80)</f>
        <v>0</v>
      </c>
      <c r="D71" s="42">
        <f>SUM(D72:D73,D77:D80)</f>
        <v>0</v>
      </c>
      <c r="E71" s="42">
        <f>SUM(E72:E73,E77:E80)</f>
        <v>0</v>
      </c>
      <c r="F71" s="44">
        <f t="shared" si="0"/>
        <v>0</v>
      </c>
      <c r="G71" s="42">
        <f>SUM(G72:G73,G77:G80)</f>
        <v>0</v>
      </c>
      <c r="H71" s="42">
        <f>SUM(H72:H73,H77:H80)</f>
        <v>0</v>
      </c>
      <c r="I71" s="42">
        <f>SUM(I72:I73,I77:I80)</f>
        <v>0</v>
      </c>
      <c r="J71" s="42">
        <f>SUM(J72:J73,J77:J80)</f>
        <v>0</v>
      </c>
    </row>
    <row r="72" spans="1:10" ht="18.75" customHeight="1">
      <c r="A72" s="6" t="s">
        <v>316</v>
      </c>
      <c r="B72" s="146">
        <v>3335</v>
      </c>
      <c r="C72" s="30" t="s">
        <v>154</v>
      </c>
      <c r="D72" s="30" t="s">
        <v>154</v>
      </c>
      <c r="E72" s="30" t="s">
        <v>154</v>
      </c>
      <c r="F72" s="35">
        <f t="shared" si="0"/>
        <v>0</v>
      </c>
      <c r="G72" s="30" t="s">
        <v>154</v>
      </c>
      <c r="H72" s="30" t="s">
        <v>154</v>
      </c>
      <c r="I72" s="30" t="s">
        <v>154</v>
      </c>
      <c r="J72" s="30" t="s">
        <v>154</v>
      </c>
    </row>
    <row r="73" spans="1:10" ht="18.75" customHeight="1">
      <c r="A73" s="6" t="s">
        <v>317</v>
      </c>
      <c r="B73" s="146">
        <v>3340</v>
      </c>
      <c r="C73" s="35">
        <f>SUM(C74:C76)</f>
        <v>0</v>
      </c>
      <c r="D73" s="35">
        <f>SUM(D74:D76)</f>
        <v>0</v>
      </c>
      <c r="E73" s="35">
        <f>SUM(E74:E76)</f>
        <v>0</v>
      </c>
      <c r="F73" s="35">
        <f t="shared" si="0"/>
        <v>0</v>
      </c>
      <c r="G73" s="35">
        <f>SUM(G74:G76)</f>
        <v>0</v>
      </c>
      <c r="H73" s="35">
        <f>SUM(H74:H76)</f>
        <v>0</v>
      </c>
      <c r="I73" s="35">
        <f>SUM(I74:I76)</f>
        <v>0</v>
      </c>
      <c r="J73" s="35">
        <f>SUM(J74:J76)</f>
        <v>0</v>
      </c>
    </row>
    <row r="74" spans="1:10" ht="18.75" customHeight="1">
      <c r="A74" s="6" t="s">
        <v>275</v>
      </c>
      <c r="B74" s="146">
        <v>3341</v>
      </c>
      <c r="C74" s="30" t="s">
        <v>154</v>
      </c>
      <c r="D74" s="30" t="s">
        <v>154</v>
      </c>
      <c r="E74" s="30" t="s">
        <v>154</v>
      </c>
      <c r="F74" s="35">
        <f t="shared" si="0"/>
        <v>0</v>
      </c>
      <c r="G74" s="30" t="s">
        <v>154</v>
      </c>
      <c r="H74" s="30" t="s">
        <v>154</v>
      </c>
      <c r="I74" s="30" t="s">
        <v>154</v>
      </c>
      <c r="J74" s="30" t="s">
        <v>154</v>
      </c>
    </row>
    <row r="75" spans="1:10" ht="18.75" customHeight="1">
      <c r="A75" s="6" t="s">
        <v>276</v>
      </c>
      <c r="B75" s="146">
        <v>3342</v>
      </c>
      <c r="C75" s="30" t="s">
        <v>154</v>
      </c>
      <c r="D75" s="30" t="s">
        <v>154</v>
      </c>
      <c r="E75" s="30" t="s">
        <v>154</v>
      </c>
      <c r="F75" s="35">
        <f t="shared" si="0"/>
        <v>0</v>
      </c>
      <c r="G75" s="30" t="s">
        <v>154</v>
      </c>
      <c r="H75" s="30" t="s">
        <v>154</v>
      </c>
      <c r="I75" s="30" t="s">
        <v>154</v>
      </c>
      <c r="J75" s="30" t="s">
        <v>154</v>
      </c>
    </row>
    <row r="76" spans="1:10" ht="18.75" customHeight="1">
      <c r="A76" s="6" t="s">
        <v>277</v>
      </c>
      <c r="B76" s="146">
        <v>3343</v>
      </c>
      <c r="C76" s="30" t="s">
        <v>154</v>
      </c>
      <c r="D76" s="30" t="s">
        <v>154</v>
      </c>
      <c r="E76" s="30" t="s">
        <v>154</v>
      </c>
      <c r="F76" s="35">
        <f t="shared" ref="F76:F84" si="7">SUM(G76:J76)</f>
        <v>0</v>
      </c>
      <c r="G76" s="30" t="s">
        <v>154</v>
      </c>
      <c r="H76" s="30" t="s">
        <v>154</v>
      </c>
      <c r="I76" s="30" t="s">
        <v>154</v>
      </c>
      <c r="J76" s="30" t="s">
        <v>154</v>
      </c>
    </row>
    <row r="77" spans="1:10" ht="18.75" customHeight="1">
      <c r="A77" s="6" t="s">
        <v>318</v>
      </c>
      <c r="B77" s="146">
        <v>3350</v>
      </c>
      <c r="C77" s="30" t="s">
        <v>154</v>
      </c>
      <c r="D77" s="30" t="s">
        <v>154</v>
      </c>
      <c r="E77" s="30" t="s">
        <v>154</v>
      </c>
      <c r="F77" s="35">
        <f t="shared" si="7"/>
        <v>0</v>
      </c>
      <c r="G77" s="30" t="s">
        <v>154</v>
      </c>
      <c r="H77" s="30" t="s">
        <v>154</v>
      </c>
      <c r="I77" s="30" t="s">
        <v>154</v>
      </c>
      <c r="J77" s="30" t="s">
        <v>154</v>
      </c>
    </row>
    <row r="78" spans="1:10" ht="18.75" customHeight="1">
      <c r="A78" s="6" t="s">
        <v>319</v>
      </c>
      <c r="B78" s="7">
        <v>3360</v>
      </c>
      <c r="C78" s="30" t="s">
        <v>154</v>
      </c>
      <c r="D78" s="30" t="s">
        <v>154</v>
      </c>
      <c r="E78" s="30" t="s">
        <v>154</v>
      </c>
      <c r="F78" s="35">
        <f t="shared" si="7"/>
        <v>0</v>
      </c>
      <c r="G78" s="30" t="s">
        <v>154</v>
      </c>
      <c r="H78" s="30" t="s">
        <v>154</v>
      </c>
      <c r="I78" s="30" t="s">
        <v>154</v>
      </c>
      <c r="J78" s="30" t="s">
        <v>154</v>
      </c>
    </row>
    <row r="79" spans="1:10" ht="18.75" customHeight="1">
      <c r="A79" s="6" t="s">
        <v>320</v>
      </c>
      <c r="B79" s="7">
        <v>3370</v>
      </c>
      <c r="C79" s="30" t="s">
        <v>154</v>
      </c>
      <c r="D79" s="30" t="s">
        <v>154</v>
      </c>
      <c r="E79" s="30" t="s">
        <v>154</v>
      </c>
      <c r="F79" s="35">
        <f t="shared" si="7"/>
        <v>0</v>
      </c>
      <c r="G79" s="30" t="s">
        <v>154</v>
      </c>
      <c r="H79" s="30" t="s">
        <v>154</v>
      </c>
      <c r="I79" s="30" t="s">
        <v>154</v>
      </c>
      <c r="J79" s="30" t="s">
        <v>154</v>
      </c>
    </row>
    <row r="80" spans="1:10" ht="18.75" customHeight="1">
      <c r="A80" s="6" t="s">
        <v>309</v>
      </c>
      <c r="B80" s="7">
        <v>3380</v>
      </c>
      <c r="C80" s="30" t="s">
        <v>154</v>
      </c>
      <c r="D80" s="30" t="s">
        <v>154</v>
      </c>
      <c r="E80" s="30" t="s">
        <v>154</v>
      </c>
      <c r="F80" s="35">
        <f t="shared" si="7"/>
        <v>0</v>
      </c>
      <c r="G80" s="30" t="s">
        <v>154</v>
      </c>
      <c r="H80" s="30" t="s">
        <v>154</v>
      </c>
      <c r="I80" s="30" t="s">
        <v>154</v>
      </c>
      <c r="J80" s="30" t="s">
        <v>154</v>
      </c>
    </row>
    <row r="81" spans="1:10" ht="18.75" customHeight="1">
      <c r="A81" s="8" t="s">
        <v>321</v>
      </c>
      <c r="B81" s="9">
        <v>3395</v>
      </c>
      <c r="C81" s="42">
        <f>SUM(C64,C71)</f>
        <v>0</v>
      </c>
      <c r="D81" s="42">
        <f t="shared" ref="D81:J81" si="8">SUM(D64,D71)</f>
        <v>0</v>
      </c>
      <c r="E81" s="42">
        <f t="shared" si="8"/>
        <v>0</v>
      </c>
      <c r="F81" s="44">
        <f t="shared" si="7"/>
        <v>0</v>
      </c>
      <c r="G81" s="42">
        <f t="shared" si="8"/>
        <v>0</v>
      </c>
      <c r="H81" s="42">
        <f t="shared" si="8"/>
        <v>0</v>
      </c>
      <c r="I81" s="42">
        <f t="shared" si="8"/>
        <v>0</v>
      </c>
      <c r="J81" s="42">
        <f t="shared" si="8"/>
        <v>0</v>
      </c>
    </row>
    <row r="82" spans="1:10" ht="18.75" customHeight="1">
      <c r="A82" s="8" t="s">
        <v>322</v>
      </c>
      <c r="B82" s="140">
        <v>3400</v>
      </c>
      <c r="C82" s="42">
        <f t="shared" ref="C82:J82" si="9">SUM(C42,C62,C81)</f>
        <v>371.40000000000146</v>
      </c>
      <c r="D82" s="42">
        <f t="shared" si="9"/>
        <v>670</v>
      </c>
      <c r="E82" s="42">
        <f>SUM(E42,E62,E81)</f>
        <v>436</v>
      </c>
      <c r="F82" s="42">
        <f t="shared" si="9"/>
        <v>424</v>
      </c>
      <c r="G82" s="42">
        <f t="shared" si="9"/>
        <v>181</v>
      </c>
      <c r="H82" s="42">
        <f t="shared" si="9"/>
        <v>65</v>
      </c>
      <c r="I82" s="42">
        <f t="shared" si="9"/>
        <v>32</v>
      </c>
      <c r="J82" s="42">
        <f t="shared" si="9"/>
        <v>146</v>
      </c>
    </row>
    <row r="83" spans="1:10" ht="18.75" customHeight="1">
      <c r="A83" s="6" t="s">
        <v>323</v>
      </c>
      <c r="B83" s="76">
        <v>3405</v>
      </c>
      <c r="C83" s="217">
        <v>111.1</v>
      </c>
      <c r="D83" s="217">
        <v>203</v>
      </c>
      <c r="E83" s="217">
        <v>483</v>
      </c>
      <c r="F83" s="217">
        <v>919</v>
      </c>
      <c r="G83" s="217">
        <v>1343</v>
      </c>
      <c r="H83" s="217">
        <v>1524</v>
      </c>
      <c r="I83" s="217">
        <v>1589</v>
      </c>
      <c r="J83" s="217">
        <v>1621</v>
      </c>
    </row>
    <row r="84" spans="1:10" ht="18.75" customHeight="1">
      <c r="A84" s="26" t="s">
        <v>324</v>
      </c>
      <c r="B84" s="76">
        <v>3410</v>
      </c>
      <c r="C84" s="80"/>
      <c r="D84" s="81"/>
      <c r="E84" s="81"/>
      <c r="F84" s="35">
        <f t="shared" si="7"/>
        <v>0</v>
      </c>
      <c r="G84" s="81"/>
      <c r="H84" s="81"/>
      <c r="I84" s="81"/>
      <c r="J84" s="81"/>
    </row>
    <row r="85" spans="1:10" ht="18.75" customHeight="1">
      <c r="A85" s="6" t="s">
        <v>325</v>
      </c>
      <c r="B85" s="7">
        <v>3415</v>
      </c>
      <c r="C85" s="43">
        <f t="shared" ref="C85:J85" si="10">SUM(C83,C82,C84)</f>
        <v>482.50000000000148</v>
      </c>
      <c r="D85" s="43">
        <f>SUM(D83,D82,D84)</f>
        <v>873</v>
      </c>
      <c r="E85" s="43">
        <f>SUM(E83,E82,E84)</f>
        <v>919</v>
      </c>
      <c r="F85" s="43">
        <f t="shared" si="10"/>
        <v>1343</v>
      </c>
      <c r="G85" s="43">
        <f t="shared" si="10"/>
        <v>1524</v>
      </c>
      <c r="H85" s="43">
        <f t="shared" si="10"/>
        <v>1589</v>
      </c>
      <c r="I85" s="43">
        <f t="shared" si="10"/>
        <v>1621</v>
      </c>
      <c r="J85" s="43">
        <f t="shared" si="10"/>
        <v>1767</v>
      </c>
    </row>
    <row r="86" spans="1:10" ht="18.75" customHeight="1">
      <c r="A86" s="2"/>
      <c r="B86" s="82"/>
      <c r="C86" s="83"/>
      <c r="D86" s="84"/>
      <c r="E86" s="84"/>
      <c r="F86" s="85"/>
      <c r="G86" s="84"/>
      <c r="H86" s="84"/>
      <c r="I86" s="84"/>
      <c r="J86" s="84"/>
    </row>
    <row r="87" spans="1:10" ht="18.75" customHeight="1">
      <c r="A87" s="2"/>
      <c r="B87" s="82"/>
      <c r="C87" s="83"/>
      <c r="D87" s="84"/>
      <c r="E87" s="84"/>
      <c r="F87" s="85"/>
      <c r="G87" s="84"/>
      <c r="H87" s="84"/>
      <c r="I87" s="84"/>
      <c r="J87" s="84"/>
    </row>
    <row r="88" spans="1:10" ht="18.75" customHeight="1">
      <c r="A88" s="220" t="s">
        <v>449</v>
      </c>
      <c r="B88" s="1"/>
      <c r="C88" s="341" t="s">
        <v>126</v>
      </c>
      <c r="D88" s="342"/>
      <c r="E88" s="342"/>
      <c r="F88" s="342"/>
      <c r="G88" s="11"/>
      <c r="H88" s="343" t="s">
        <v>450</v>
      </c>
      <c r="I88" s="343"/>
      <c r="J88" s="343"/>
    </row>
    <row r="89" spans="1:10" ht="18.75" customHeight="1">
      <c r="A89" s="165" t="s">
        <v>127</v>
      </c>
      <c r="B89" s="3"/>
      <c r="C89" s="337" t="s">
        <v>128</v>
      </c>
      <c r="D89" s="337"/>
      <c r="E89" s="337"/>
      <c r="F89" s="337"/>
      <c r="G89" s="15"/>
      <c r="H89" s="304" t="s">
        <v>129</v>
      </c>
      <c r="I89" s="304"/>
      <c r="J89" s="304"/>
    </row>
  </sheetData>
  <mergeCells count="15">
    <mergeCell ref="A1:J1"/>
    <mergeCell ref="A3:A4"/>
    <mergeCell ref="B3:B4"/>
    <mergeCell ref="C3:C4"/>
    <mergeCell ref="D3:D4"/>
    <mergeCell ref="E3:E4"/>
    <mergeCell ref="F3:F4"/>
    <mergeCell ref="G3:J3"/>
    <mergeCell ref="C89:F89"/>
    <mergeCell ref="H89:J89"/>
    <mergeCell ref="C6:J6"/>
    <mergeCell ref="C43:J43"/>
    <mergeCell ref="C63:J63"/>
    <mergeCell ref="C88:F88"/>
    <mergeCell ref="H88:J88"/>
  </mergeCells>
  <pageMargins left="1.1023622047244095" right="0.31496062992125984" top="0.78740157480314965" bottom="0.74803149606299213" header="0.31496062992125984" footer="0.31496062992125984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zoomScale="55" zoomScaleNormal="55" zoomScaleSheetLayoutView="48" workbookViewId="0">
      <selection activeCell="M9" sqref="M9"/>
    </sheetView>
  </sheetViews>
  <sheetFormatPr defaultRowHeight="12.75"/>
  <cols>
    <col min="1" max="1" width="57.42578125" customWidth="1"/>
    <col min="2" max="13" width="18" customWidth="1"/>
  </cols>
  <sheetData>
    <row r="2" spans="1:13" ht="18.75">
      <c r="A2" s="344" t="s">
        <v>326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</row>
    <row r="3" spans="1:13" ht="18.7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259" t="s">
        <v>327</v>
      </c>
      <c r="M3" s="259"/>
    </row>
    <row r="4" spans="1:13" ht="27.75" customHeight="1">
      <c r="A4" s="332" t="s">
        <v>26</v>
      </c>
      <c r="B4" s="333"/>
      <c r="C4" s="333"/>
      <c r="D4" s="334"/>
      <c r="E4" s="231" t="s">
        <v>27</v>
      </c>
      <c r="F4" s="231" t="s">
        <v>226</v>
      </c>
      <c r="G4" s="231" t="s">
        <v>227</v>
      </c>
      <c r="H4" s="331" t="s">
        <v>30</v>
      </c>
      <c r="I4" s="231" t="s">
        <v>328</v>
      </c>
      <c r="J4" s="231" t="s">
        <v>147</v>
      </c>
      <c r="K4" s="231"/>
      <c r="L4" s="231"/>
      <c r="M4" s="231"/>
    </row>
    <row r="5" spans="1:13" ht="64.5" customHeight="1">
      <c r="A5" s="335"/>
      <c r="B5" s="259"/>
      <c r="C5" s="259"/>
      <c r="D5" s="336"/>
      <c r="E5" s="231"/>
      <c r="F5" s="231"/>
      <c r="G5" s="231"/>
      <c r="H5" s="331"/>
      <c r="I5" s="231"/>
      <c r="J5" s="162" t="s">
        <v>149</v>
      </c>
      <c r="K5" s="162" t="s">
        <v>150</v>
      </c>
      <c r="L5" s="162" t="s">
        <v>151</v>
      </c>
      <c r="M5" s="162" t="s">
        <v>152</v>
      </c>
    </row>
    <row r="6" spans="1:13" s="68" customFormat="1" ht="18.75" customHeight="1">
      <c r="A6" s="287">
        <v>1</v>
      </c>
      <c r="B6" s="288"/>
      <c r="C6" s="288"/>
      <c r="D6" s="353"/>
      <c r="E6" s="143">
        <v>2</v>
      </c>
      <c r="F6" s="143">
        <v>3</v>
      </c>
      <c r="G6" s="143">
        <v>4</v>
      </c>
      <c r="H6" s="143">
        <v>5</v>
      </c>
      <c r="I6" s="143">
        <v>6</v>
      </c>
      <c r="J6" s="143">
        <v>7</v>
      </c>
      <c r="K6" s="143">
        <v>8</v>
      </c>
      <c r="L6" s="143">
        <v>9</v>
      </c>
      <c r="M6" s="143">
        <v>10</v>
      </c>
    </row>
    <row r="7" spans="1:13" ht="44.25" customHeight="1">
      <c r="A7" s="326" t="s">
        <v>329</v>
      </c>
      <c r="B7" s="327"/>
      <c r="C7" s="327"/>
      <c r="D7" s="328"/>
      <c r="E7" s="69">
        <v>4000</v>
      </c>
      <c r="F7" s="42">
        <f>SUM(F8:F13)</f>
        <v>1604.6999999999998</v>
      </c>
      <c r="G7" s="42">
        <f>SUM(G8:G13)</f>
        <v>1300</v>
      </c>
      <c r="H7" s="42">
        <f>SUM(H8:H13)</f>
        <v>1900</v>
      </c>
      <c r="I7" s="44">
        <f t="shared" ref="I7:I13" si="0">SUM(J7:M7)</f>
        <v>900</v>
      </c>
      <c r="J7" s="42">
        <f>SUM(J8:J13)</f>
        <v>250</v>
      </c>
      <c r="K7" s="42">
        <f>SUM(K8:K13)</f>
        <v>300</v>
      </c>
      <c r="L7" s="42">
        <f>SUM(L8:L13)</f>
        <v>300</v>
      </c>
      <c r="M7" s="42">
        <f>SUM(M8:M13)</f>
        <v>50</v>
      </c>
    </row>
    <row r="8" spans="1:13" ht="18.75" customHeight="1">
      <c r="A8" s="314" t="s">
        <v>330</v>
      </c>
      <c r="B8" s="315"/>
      <c r="C8" s="315"/>
      <c r="D8" s="316"/>
      <c r="E8" s="64" t="s">
        <v>331</v>
      </c>
      <c r="F8" s="30"/>
      <c r="G8" s="30"/>
      <c r="H8" s="30"/>
      <c r="I8" s="35">
        <f t="shared" si="0"/>
        <v>0</v>
      </c>
      <c r="J8" s="30"/>
      <c r="K8" s="30"/>
      <c r="L8" s="30"/>
      <c r="M8" s="30"/>
    </row>
    <row r="9" spans="1:13" ht="18.75" customHeight="1">
      <c r="A9" s="314" t="s">
        <v>332</v>
      </c>
      <c r="B9" s="315"/>
      <c r="C9" s="315"/>
      <c r="D9" s="316"/>
      <c r="E9" s="63">
        <v>4020</v>
      </c>
      <c r="F9" s="30">
        <v>1289.8</v>
      </c>
      <c r="G9" s="30">
        <v>1000</v>
      </c>
      <c r="H9" s="30">
        <v>1600</v>
      </c>
      <c r="I9" s="35">
        <f t="shared" si="0"/>
        <v>600</v>
      </c>
      <c r="J9" s="30">
        <v>150</v>
      </c>
      <c r="K9" s="30">
        <v>200</v>
      </c>
      <c r="L9" s="30">
        <v>200</v>
      </c>
      <c r="M9" s="30">
        <v>50</v>
      </c>
    </row>
    <row r="10" spans="1:13" ht="18.75" customHeight="1">
      <c r="A10" s="314" t="s">
        <v>333</v>
      </c>
      <c r="B10" s="315"/>
      <c r="C10" s="315"/>
      <c r="D10" s="316"/>
      <c r="E10" s="64">
        <v>4030</v>
      </c>
      <c r="F10" s="30">
        <v>314.89999999999998</v>
      </c>
      <c r="G10" s="30">
        <v>300</v>
      </c>
      <c r="H10" s="30">
        <v>300</v>
      </c>
      <c r="I10" s="35">
        <f t="shared" si="0"/>
        <v>300</v>
      </c>
      <c r="J10" s="30">
        <v>100</v>
      </c>
      <c r="K10" s="30">
        <v>100</v>
      </c>
      <c r="L10" s="30">
        <v>100</v>
      </c>
      <c r="M10" s="30"/>
    </row>
    <row r="11" spans="1:13" ht="18.75" customHeight="1">
      <c r="A11" s="314" t="s">
        <v>334</v>
      </c>
      <c r="B11" s="315"/>
      <c r="C11" s="315"/>
      <c r="D11" s="316"/>
      <c r="E11" s="63">
        <v>4040</v>
      </c>
      <c r="F11" s="30"/>
      <c r="G11" s="30"/>
      <c r="H11" s="30"/>
      <c r="I11" s="35">
        <f t="shared" si="0"/>
        <v>0</v>
      </c>
      <c r="J11" s="30"/>
      <c r="K11" s="30"/>
      <c r="L11" s="30"/>
      <c r="M11" s="30"/>
    </row>
    <row r="12" spans="1:13" ht="18.75" customHeight="1">
      <c r="A12" s="314" t="s">
        <v>335</v>
      </c>
      <c r="B12" s="315"/>
      <c r="C12" s="315"/>
      <c r="D12" s="316"/>
      <c r="E12" s="64">
        <v>4050</v>
      </c>
      <c r="F12" s="30"/>
      <c r="G12" s="30"/>
      <c r="H12" s="30"/>
      <c r="I12" s="35">
        <f t="shared" si="0"/>
        <v>0</v>
      </c>
      <c r="J12" s="30"/>
      <c r="K12" s="30"/>
      <c r="L12" s="30"/>
      <c r="M12" s="30"/>
    </row>
    <row r="13" spans="1:13" ht="18.75" customHeight="1">
      <c r="A13" s="314" t="s">
        <v>336</v>
      </c>
      <c r="B13" s="315"/>
      <c r="C13" s="315"/>
      <c r="D13" s="316"/>
      <c r="E13" s="65">
        <v>4060</v>
      </c>
      <c r="F13" s="30"/>
      <c r="G13" s="30"/>
      <c r="H13" s="30"/>
      <c r="I13" s="35">
        <f t="shared" si="0"/>
        <v>0</v>
      </c>
      <c r="J13" s="30"/>
      <c r="K13" s="30"/>
      <c r="L13" s="30"/>
      <c r="M13" s="30"/>
    </row>
    <row r="14" spans="1:13" ht="15" customHeight="1">
      <c r="A14" s="60"/>
      <c r="B14" s="60"/>
      <c r="C14" s="60"/>
      <c r="D14" s="60"/>
      <c r="E14" s="59"/>
      <c r="F14" s="61"/>
      <c r="G14" s="62"/>
      <c r="H14" s="62"/>
      <c r="I14" s="61"/>
      <c r="J14" s="62"/>
      <c r="K14" s="62"/>
      <c r="L14" s="62"/>
      <c r="M14" s="62"/>
    </row>
    <row r="15" spans="1:13" ht="15" customHeight="1">
      <c r="A15" s="60"/>
      <c r="B15" s="60"/>
      <c r="C15" s="60"/>
      <c r="D15" s="60"/>
      <c r="E15" s="59"/>
      <c r="F15" s="61"/>
      <c r="G15" s="62"/>
      <c r="H15" s="62"/>
      <c r="I15" s="61"/>
      <c r="J15" s="62"/>
      <c r="K15" s="62"/>
      <c r="L15" s="62"/>
      <c r="M15" s="62"/>
    </row>
    <row r="16" spans="1:13" ht="15" customHeight="1">
      <c r="A16" s="356" t="s">
        <v>449</v>
      </c>
      <c r="B16" s="356"/>
      <c r="C16" s="228" t="s">
        <v>126</v>
      </c>
      <c r="D16" s="228"/>
      <c r="E16" s="228"/>
      <c r="F16" s="228"/>
      <c r="G16" s="228"/>
      <c r="H16" s="228"/>
      <c r="I16" s="228"/>
      <c r="J16" s="105"/>
      <c r="K16" s="343" t="s">
        <v>450</v>
      </c>
      <c r="L16" s="343"/>
      <c r="M16" s="343"/>
    </row>
    <row r="17" spans="1:13" ht="15" customHeight="1">
      <c r="A17" s="157" t="s">
        <v>260</v>
      </c>
      <c r="B17" s="23"/>
      <c r="C17" s="226" t="s">
        <v>337</v>
      </c>
      <c r="D17" s="226"/>
      <c r="E17" s="226"/>
      <c r="F17" s="226"/>
      <c r="G17" s="226"/>
      <c r="H17" s="226"/>
      <c r="I17" s="226"/>
      <c r="J17" s="104"/>
      <c r="K17" s="227" t="s">
        <v>129</v>
      </c>
      <c r="L17" s="227"/>
      <c r="M17" s="227"/>
    </row>
    <row r="18" spans="1:13" ht="15" customHeight="1">
      <c r="A18" s="60"/>
      <c r="B18" s="60"/>
      <c r="C18" s="60"/>
      <c r="D18" s="60"/>
      <c r="E18" s="59"/>
      <c r="F18" s="61"/>
      <c r="G18" s="62"/>
      <c r="H18" s="62"/>
      <c r="I18" s="61"/>
      <c r="J18" s="62"/>
      <c r="K18" s="62"/>
      <c r="L18" s="62"/>
      <c r="M18" s="62"/>
    </row>
    <row r="19" spans="1:13" ht="15" customHeight="1">
      <c r="A19" s="60"/>
      <c r="B19" s="60"/>
      <c r="C19" s="60"/>
      <c r="D19" s="60"/>
      <c r="E19" s="59"/>
      <c r="F19" s="61"/>
      <c r="G19" s="62"/>
      <c r="H19" s="62"/>
      <c r="I19" s="61"/>
      <c r="J19" s="62"/>
      <c r="K19" s="62"/>
      <c r="L19" s="62"/>
      <c r="M19" s="62"/>
    </row>
    <row r="20" spans="1:13" ht="15" customHeight="1">
      <c r="A20" s="23"/>
      <c r="B20" s="23"/>
      <c r="C20" s="23"/>
      <c r="D20" s="23"/>
      <c r="E20" s="3"/>
      <c r="F20" s="23"/>
      <c r="G20" s="23"/>
      <c r="H20" s="23"/>
      <c r="I20" s="23"/>
      <c r="J20" s="15"/>
      <c r="K20" s="4"/>
      <c r="L20" s="4"/>
      <c r="M20" s="4"/>
    </row>
    <row r="21" spans="1:13" ht="20.25" customHeight="1">
      <c r="A21" s="348" t="s">
        <v>338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</row>
    <row r="22" spans="1:13" ht="20.25" customHeight="1">
      <c r="A22" s="168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</row>
    <row r="23" spans="1:13" ht="20.25" customHeight="1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</row>
    <row r="24" spans="1:13" ht="50.25" customHeight="1">
      <c r="A24" s="345" t="s">
        <v>339</v>
      </c>
      <c r="B24" s="350" t="s">
        <v>340</v>
      </c>
      <c r="C24" s="351"/>
      <c r="D24" s="352"/>
      <c r="E24" s="354" t="s">
        <v>341</v>
      </c>
      <c r="F24" s="350" t="s">
        <v>342</v>
      </c>
      <c r="G24" s="351"/>
      <c r="H24" s="351"/>
      <c r="I24" s="351"/>
      <c r="J24" s="352"/>
      <c r="K24" s="359" t="s">
        <v>343</v>
      </c>
      <c r="L24" s="359"/>
      <c r="M24" s="359"/>
    </row>
    <row r="25" spans="1:13" ht="30" customHeight="1">
      <c r="A25" s="349"/>
      <c r="B25" s="354" t="s">
        <v>143</v>
      </c>
      <c r="C25" s="350" t="s">
        <v>344</v>
      </c>
      <c r="D25" s="352"/>
      <c r="E25" s="358"/>
      <c r="F25" s="354" t="s">
        <v>345</v>
      </c>
      <c r="G25" s="354" t="s">
        <v>346</v>
      </c>
      <c r="H25" s="354" t="s">
        <v>347</v>
      </c>
      <c r="I25" s="354" t="s">
        <v>348</v>
      </c>
      <c r="J25" s="354" t="s">
        <v>349</v>
      </c>
      <c r="K25" s="354" t="s">
        <v>143</v>
      </c>
      <c r="L25" s="350" t="s">
        <v>344</v>
      </c>
      <c r="M25" s="352"/>
    </row>
    <row r="26" spans="1:13" ht="106.5" customHeight="1">
      <c r="A26" s="346"/>
      <c r="B26" s="355"/>
      <c r="C26" s="169" t="s">
        <v>345</v>
      </c>
      <c r="D26" s="169" t="s">
        <v>350</v>
      </c>
      <c r="E26" s="355"/>
      <c r="F26" s="355"/>
      <c r="G26" s="355"/>
      <c r="H26" s="355"/>
      <c r="I26" s="355"/>
      <c r="J26" s="355"/>
      <c r="K26" s="355"/>
      <c r="L26" s="169" t="s">
        <v>345</v>
      </c>
      <c r="M26" s="169" t="s">
        <v>350</v>
      </c>
    </row>
    <row r="27" spans="1:13" ht="18.75" customHeight="1">
      <c r="A27" s="161">
        <v>1</v>
      </c>
      <c r="B27" s="169">
        <v>2</v>
      </c>
      <c r="C27" s="169">
        <v>3</v>
      </c>
      <c r="D27" s="169">
        <v>4</v>
      </c>
      <c r="E27" s="169">
        <v>5</v>
      </c>
      <c r="F27" s="169">
        <v>6</v>
      </c>
      <c r="G27" s="169">
        <v>7</v>
      </c>
      <c r="H27" s="169">
        <v>8</v>
      </c>
      <c r="I27" s="169">
        <v>9</v>
      </c>
      <c r="J27" s="169">
        <v>10</v>
      </c>
      <c r="K27" s="169">
        <v>11</v>
      </c>
      <c r="L27" s="169">
        <v>12</v>
      </c>
      <c r="M27" s="169">
        <v>13</v>
      </c>
    </row>
    <row r="28" spans="1:13" ht="42.75" customHeight="1">
      <c r="A28" s="159" t="s">
        <v>351</v>
      </c>
      <c r="B28" s="42">
        <f>SUM(C28,D28)</f>
        <v>0</v>
      </c>
      <c r="C28" s="70"/>
      <c r="D28" s="70"/>
      <c r="E28" s="70"/>
      <c r="F28" s="41" t="s">
        <v>154</v>
      </c>
      <c r="G28" s="94"/>
      <c r="H28" s="41" t="s">
        <v>154</v>
      </c>
      <c r="I28" s="94"/>
      <c r="J28" s="41"/>
      <c r="K28" s="42">
        <f>SUM(L28,M28)</f>
        <v>0</v>
      </c>
      <c r="L28" s="42">
        <f>SUM(C28,E28,F28,I28)</f>
        <v>0</v>
      </c>
      <c r="M28" s="42">
        <f>SUM(D28,G28,H28,J28)</f>
        <v>0</v>
      </c>
    </row>
    <row r="29" spans="1:13" ht="18.75" customHeight="1">
      <c r="A29" s="17"/>
      <c r="B29" s="170">
        <f t="shared" ref="B29:B36" si="1">SUM(C29,D29)</f>
        <v>0</v>
      </c>
      <c r="C29" s="31"/>
      <c r="D29" s="31"/>
      <c r="E29" s="31"/>
      <c r="F29" s="30" t="s">
        <v>154</v>
      </c>
      <c r="G29" s="101"/>
      <c r="H29" s="30" t="s">
        <v>154</v>
      </c>
      <c r="I29" s="101"/>
      <c r="J29" s="30"/>
      <c r="K29" s="90">
        <f t="shared" ref="K29:K36" si="2">SUM(L29,M29)</f>
        <v>0</v>
      </c>
      <c r="L29" s="90">
        <f t="shared" ref="L29:L36" si="3">SUM(C29,E29,F29,I29)</f>
        <v>0</v>
      </c>
      <c r="M29" s="90">
        <f t="shared" ref="M29:M36" si="4">SUM(D29,G29,H29,J29)</f>
        <v>0</v>
      </c>
    </row>
    <row r="30" spans="1:13" ht="18.75" customHeight="1">
      <c r="A30" s="17"/>
      <c r="B30" s="170">
        <f t="shared" si="1"/>
        <v>0</v>
      </c>
      <c r="C30" s="67"/>
      <c r="D30" s="67"/>
      <c r="E30" s="67"/>
      <c r="F30" s="30" t="s">
        <v>154</v>
      </c>
      <c r="G30" s="95"/>
      <c r="H30" s="30" t="s">
        <v>154</v>
      </c>
      <c r="I30" s="95"/>
      <c r="J30" s="30"/>
      <c r="K30" s="90">
        <f t="shared" si="2"/>
        <v>0</v>
      </c>
      <c r="L30" s="90">
        <f t="shared" si="3"/>
        <v>0</v>
      </c>
      <c r="M30" s="90">
        <f t="shared" si="4"/>
        <v>0</v>
      </c>
    </row>
    <row r="31" spans="1:13" ht="43.5" customHeight="1">
      <c r="A31" s="159" t="s">
        <v>352</v>
      </c>
      <c r="B31" s="43">
        <f t="shared" si="1"/>
        <v>0</v>
      </c>
      <c r="C31" s="70"/>
      <c r="D31" s="70"/>
      <c r="E31" s="70"/>
      <c r="F31" s="41" t="s">
        <v>154</v>
      </c>
      <c r="G31" s="94"/>
      <c r="H31" s="41" t="s">
        <v>154</v>
      </c>
      <c r="I31" s="94"/>
      <c r="J31" s="41"/>
      <c r="K31" s="42">
        <f t="shared" si="2"/>
        <v>0</v>
      </c>
      <c r="L31" s="42">
        <f t="shared" si="3"/>
        <v>0</v>
      </c>
      <c r="M31" s="42">
        <f t="shared" si="4"/>
        <v>0</v>
      </c>
    </row>
    <row r="32" spans="1:13" ht="18.75" customHeight="1">
      <c r="A32" s="17"/>
      <c r="B32" s="170">
        <f t="shared" si="1"/>
        <v>0</v>
      </c>
      <c r="C32" s="67"/>
      <c r="D32" s="67"/>
      <c r="E32" s="67"/>
      <c r="F32" s="30" t="s">
        <v>154</v>
      </c>
      <c r="G32" s="95"/>
      <c r="H32" s="30" t="s">
        <v>154</v>
      </c>
      <c r="I32" s="95"/>
      <c r="J32" s="30"/>
      <c r="K32" s="90">
        <f t="shared" si="2"/>
        <v>0</v>
      </c>
      <c r="L32" s="90">
        <f t="shared" si="3"/>
        <v>0</v>
      </c>
      <c r="M32" s="90">
        <f t="shared" si="4"/>
        <v>0</v>
      </c>
    </row>
    <row r="33" spans="1:13" ht="18.75" customHeight="1">
      <c r="A33" s="17"/>
      <c r="B33" s="170">
        <f t="shared" si="1"/>
        <v>0</v>
      </c>
      <c r="C33" s="67"/>
      <c r="D33" s="67"/>
      <c r="E33" s="67"/>
      <c r="F33" s="30" t="s">
        <v>154</v>
      </c>
      <c r="G33" s="95"/>
      <c r="H33" s="30" t="s">
        <v>154</v>
      </c>
      <c r="I33" s="95"/>
      <c r="J33" s="30"/>
      <c r="K33" s="90">
        <f t="shared" si="2"/>
        <v>0</v>
      </c>
      <c r="L33" s="90">
        <f t="shared" si="3"/>
        <v>0</v>
      </c>
      <c r="M33" s="90">
        <f t="shared" si="4"/>
        <v>0</v>
      </c>
    </row>
    <row r="34" spans="1:13" ht="42" customHeight="1">
      <c r="A34" s="159" t="s">
        <v>353</v>
      </c>
      <c r="B34" s="42">
        <f t="shared" si="1"/>
        <v>0</v>
      </c>
      <c r="C34" s="70"/>
      <c r="D34" s="70"/>
      <c r="E34" s="70"/>
      <c r="F34" s="41" t="s">
        <v>154</v>
      </c>
      <c r="G34" s="94"/>
      <c r="H34" s="41" t="s">
        <v>154</v>
      </c>
      <c r="I34" s="94"/>
      <c r="J34" s="41"/>
      <c r="K34" s="42">
        <f t="shared" si="2"/>
        <v>0</v>
      </c>
      <c r="L34" s="42">
        <f t="shared" si="3"/>
        <v>0</v>
      </c>
      <c r="M34" s="42">
        <f t="shared" si="4"/>
        <v>0</v>
      </c>
    </row>
    <row r="35" spans="1:13" ht="18.75" customHeight="1">
      <c r="A35" s="17"/>
      <c r="B35" s="170">
        <f t="shared" si="1"/>
        <v>0</v>
      </c>
      <c r="C35" s="67"/>
      <c r="D35" s="67"/>
      <c r="E35" s="67"/>
      <c r="F35" s="30" t="s">
        <v>154</v>
      </c>
      <c r="G35" s="95"/>
      <c r="H35" s="30" t="s">
        <v>154</v>
      </c>
      <c r="I35" s="95"/>
      <c r="J35" s="30"/>
      <c r="K35" s="90">
        <f t="shared" si="2"/>
        <v>0</v>
      </c>
      <c r="L35" s="90">
        <f t="shared" si="3"/>
        <v>0</v>
      </c>
      <c r="M35" s="90">
        <f t="shared" si="4"/>
        <v>0</v>
      </c>
    </row>
    <row r="36" spans="1:13" ht="18.75" customHeight="1">
      <c r="A36" s="17"/>
      <c r="B36" s="170">
        <f t="shared" si="1"/>
        <v>0</v>
      </c>
      <c r="C36" s="67"/>
      <c r="D36" s="67"/>
      <c r="E36" s="67"/>
      <c r="F36" s="30" t="s">
        <v>154</v>
      </c>
      <c r="G36" s="95"/>
      <c r="H36" s="30" t="s">
        <v>154</v>
      </c>
      <c r="I36" s="95"/>
      <c r="J36" s="30"/>
      <c r="K36" s="90">
        <f t="shared" si="2"/>
        <v>0</v>
      </c>
      <c r="L36" s="90">
        <f t="shared" si="3"/>
        <v>0</v>
      </c>
      <c r="M36" s="90">
        <f t="shared" si="4"/>
        <v>0</v>
      </c>
    </row>
    <row r="37" spans="1:13" ht="25.5" customHeight="1">
      <c r="A37" s="159" t="s">
        <v>143</v>
      </c>
      <c r="B37" s="42">
        <f>SUM(B28,B31,B34)</f>
        <v>0</v>
      </c>
      <c r="C37" s="42">
        <f t="shared" ref="C37:M37" si="5">SUM(C28,C31,C34)</f>
        <v>0</v>
      </c>
      <c r="D37" s="42">
        <f t="shared" si="5"/>
        <v>0</v>
      </c>
      <c r="E37" s="42">
        <f t="shared" si="5"/>
        <v>0</v>
      </c>
      <c r="F37" s="42">
        <f t="shared" si="5"/>
        <v>0</v>
      </c>
      <c r="G37" s="42">
        <f t="shared" si="5"/>
        <v>0</v>
      </c>
      <c r="H37" s="42">
        <f t="shared" si="5"/>
        <v>0</v>
      </c>
      <c r="I37" s="42">
        <f t="shared" si="5"/>
        <v>0</v>
      </c>
      <c r="J37" s="42">
        <f t="shared" si="5"/>
        <v>0</v>
      </c>
      <c r="K37" s="42">
        <f t="shared" si="5"/>
        <v>0</v>
      </c>
      <c r="L37" s="42">
        <f t="shared" si="5"/>
        <v>0</v>
      </c>
      <c r="M37" s="42">
        <f t="shared" si="5"/>
        <v>0</v>
      </c>
    </row>
    <row r="38" spans="1:13" ht="18.75" customHeight="1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</row>
    <row r="39" spans="1:13" ht="18.75" customHeight="1">
      <c r="A39" s="60"/>
      <c r="B39" s="60"/>
      <c r="C39" s="60"/>
      <c r="D39" s="60"/>
      <c r="E39" s="59"/>
      <c r="F39" s="61"/>
      <c r="G39" s="62"/>
      <c r="H39" s="62"/>
      <c r="I39" s="61"/>
      <c r="J39" s="62"/>
      <c r="K39" s="62"/>
      <c r="L39" s="62"/>
      <c r="M39" s="62"/>
    </row>
    <row r="40" spans="1:13" ht="18.75" customHeight="1">
      <c r="A40" s="347" t="s">
        <v>449</v>
      </c>
      <c r="B40" s="347"/>
      <c r="C40" s="228" t="s">
        <v>126</v>
      </c>
      <c r="D40" s="228"/>
      <c r="E40" s="228"/>
      <c r="F40" s="228"/>
      <c r="G40" s="228"/>
      <c r="H40" s="228"/>
      <c r="I40" s="228"/>
      <c r="J40" s="105"/>
      <c r="K40" s="357" t="s">
        <v>450</v>
      </c>
      <c r="L40" s="357"/>
      <c r="M40" s="357"/>
    </row>
    <row r="41" spans="1:13" ht="20.25" customHeight="1">
      <c r="A41" s="157" t="s">
        <v>260</v>
      </c>
      <c r="B41" s="23"/>
      <c r="C41" s="226" t="s">
        <v>337</v>
      </c>
      <c r="D41" s="226"/>
      <c r="E41" s="226"/>
      <c r="F41" s="226"/>
      <c r="G41" s="226"/>
      <c r="H41" s="226"/>
      <c r="I41" s="226"/>
      <c r="J41" s="104"/>
      <c r="K41" s="227" t="s">
        <v>129</v>
      </c>
      <c r="L41" s="227"/>
      <c r="M41" s="227"/>
    </row>
  </sheetData>
  <mergeCells count="42">
    <mergeCell ref="K40:M40"/>
    <mergeCell ref="L25:M25"/>
    <mergeCell ref="E24:E26"/>
    <mergeCell ref="F24:J24"/>
    <mergeCell ref="K24:M24"/>
    <mergeCell ref="J25:J26"/>
    <mergeCell ref="K25:K26"/>
    <mergeCell ref="C40:I40"/>
    <mergeCell ref="C25:D25"/>
    <mergeCell ref="F25:F26"/>
    <mergeCell ref="G25:G26"/>
    <mergeCell ref="H25:H26"/>
    <mergeCell ref="I25:I26"/>
    <mergeCell ref="C17:I17"/>
    <mergeCell ref="A7:D7"/>
    <mergeCell ref="A8:D8"/>
    <mergeCell ref="A2:M2"/>
    <mergeCell ref="A4:D5"/>
    <mergeCell ref="G4:G5"/>
    <mergeCell ref="H4:H5"/>
    <mergeCell ref="I4:I5"/>
    <mergeCell ref="J4:M4"/>
    <mergeCell ref="E4:E5"/>
    <mergeCell ref="L3:M3"/>
    <mergeCell ref="K16:M16"/>
    <mergeCell ref="K17:M17"/>
    <mergeCell ref="C41:I41"/>
    <mergeCell ref="A40:B40"/>
    <mergeCell ref="K41:M41"/>
    <mergeCell ref="F4:F5"/>
    <mergeCell ref="A12:D12"/>
    <mergeCell ref="A13:D13"/>
    <mergeCell ref="A21:M21"/>
    <mergeCell ref="A24:A26"/>
    <mergeCell ref="B24:D24"/>
    <mergeCell ref="A6:D6"/>
    <mergeCell ref="A9:D9"/>
    <mergeCell ref="A10:D10"/>
    <mergeCell ref="A11:D11"/>
    <mergeCell ref="B25:B26"/>
    <mergeCell ref="A16:B16"/>
    <mergeCell ref="C16:I16"/>
  </mergeCells>
  <pageMargins left="1.1811023622047245" right="0.19685039370078741" top="0.78740157480314965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6"/>
  <sheetViews>
    <sheetView view="pageBreakPreview" zoomScale="49" zoomScaleNormal="55" zoomScaleSheetLayoutView="49" workbookViewId="0">
      <selection activeCell="AA16" sqref="AA16"/>
    </sheetView>
  </sheetViews>
  <sheetFormatPr defaultRowHeight="12.75"/>
  <cols>
    <col min="2" max="2" width="39.42578125" customWidth="1"/>
    <col min="3" max="3" width="10.28515625" customWidth="1"/>
    <col min="4" max="4" width="9.5703125" customWidth="1"/>
    <col min="5" max="5" width="10.42578125" customWidth="1"/>
    <col min="6" max="6" width="9.5703125" customWidth="1"/>
    <col min="7" max="7" width="12.28515625" customWidth="1"/>
    <col min="12" max="12" width="12" customWidth="1"/>
    <col min="17" max="17" width="12.5703125" customWidth="1"/>
    <col min="22" max="22" width="12.28515625" customWidth="1"/>
    <col min="27" max="27" width="12.5703125" customWidth="1"/>
  </cols>
  <sheetData>
    <row r="2" spans="1:31" ht="18.7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2"/>
      <c r="Q2" s="86"/>
      <c r="R2" s="86"/>
      <c r="S2" s="86"/>
      <c r="T2" s="86"/>
      <c r="U2" s="86"/>
      <c r="V2" s="2"/>
      <c r="W2" s="2"/>
      <c r="X2" s="2"/>
      <c r="Y2" s="2"/>
      <c r="Z2" s="2"/>
      <c r="AA2" s="2"/>
      <c r="AB2" s="2"/>
      <c r="AC2" s="2"/>
      <c r="AD2" s="2"/>
      <c r="AE2" s="86"/>
    </row>
    <row r="3" spans="1:31" ht="18.75">
      <c r="A3" s="344" t="s">
        <v>354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</row>
    <row r="4" spans="1:31" ht="18.7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</row>
    <row r="5" spans="1:31" ht="18.75">
      <c r="A5" s="87"/>
      <c r="B5" s="87"/>
      <c r="C5" s="87"/>
      <c r="D5" s="87"/>
      <c r="E5" s="87"/>
      <c r="F5" s="87"/>
      <c r="G5" s="87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87"/>
      <c r="W5" s="2"/>
      <c r="X5" s="2"/>
      <c r="Y5" s="2"/>
      <c r="Z5" s="2"/>
      <c r="AA5" s="2"/>
      <c r="AB5" s="2"/>
      <c r="AC5" s="2"/>
      <c r="AD5" s="2"/>
      <c r="AE5" s="88" t="s">
        <v>327</v>
      </c>
    </row>
    <row r="6" spans="1:31" ht="50.25" customHeight="1">
      <c r="A6" s="231" t="s">
        <v>355</v>
      </c>
      <c r="B6" s="388" t="s">
        <v>356</v>
      </c>
      <c r="C6" s="389"/>
      <c r="D6" s="389"/>
      <c r="E6" s="389"/>
      <c r="F6" s="390"/>
      <c r="G6" s="231" t="s">
        <v>357</v>
      </c>
      <c r="H6" s="231"/>
      <c r="I6" s="231"/>
      <c r="J6" s="231"/>
      <c r="K6" s="231"/>
      <c r="L6" s="231" t="s">
        <v>358</v>
      </c>
      <c r="M6" s="231"/>
      <c r="N6" s="231"/>
      <c r="O6" s="231"/>
      <c r="P6" s="231"/>
      <c r="Q6" s="231" t="s">
        <v>359</v>
      </c>
      <c r="R6" s="231"/>
      <c r="S6" s="231"/>
      <c r="T6" s="231"/>
      <c r="U6" s="231"/>
      <c r="V6" s="231" t="s">
        <v>360</v>
      </c>
      <c r="W6" s="231"/>
      <c r="X6" s="231"/>
      <c r="Y6" s="231"/>
      <c r="Z6" s="231"/>
      <c r="AA6" s="231" t="s">
        <v>143</v>
      </c>
      <c r="AB6" s="231"/>
      <c r="AC6" s="231"/>
      <c r="AD6" s="231"/>
      <c r="AE6" s="231"/>
    </row>
    <row r="7" spans="1:31" ht="29.25" customHeight="1">
      <c r="A7" s="231"/>
      <c r="B7" s="391"/>
      <c r="C7" s="392"/>
      <c r="D7" s="392"/>
      <c r="E7" s="392"/>
      <c r="F7" s="393"/>
      <c r="G7" s="231" t="s">
        <v>361</v>
      </c>
      <c r="H7" s="231" t="s">
        <v>362</v>
      </c>
      <c r="I7" s="231"/>
      <c r="J7" s="231"/>
      <c r="K7" s="231"/>
      <c r="L7" s="231" t="s">
        <v>361</v>
      </c>
      <c r="M7" s="231" t="s">
        <v>362</v>
      </c>
      <c r="N7" s="231"/>
      <c r="O7" s="231"/>
      <c r="P7" s="231"/>
      <c r="Q7" s="231" t="s">
        <v>361</v>
      </c>
      <c r="R7" s="231" t="s">
        <v>362</v>
      </c>
      <c r="S7" s="231"/>
      <c r="T7" s="231"/>
      <c r="U7" s="231"/>
      <c r="V7" s="231" t="s">
        <v>361</v>
      </c>
      <c r="W7" s="231" t="s">
        <v>362</v>
      </c>
      <c r="X7" s="231"/>
      <c r="Y7" s="231"/>
      <c r="Z7" s="231"/>
      <c r="AA7" s="231" t="s">
        <v>361</v>
      </c>
      <c r="AB7" s="231" t="s">
        <v>362</v>
      </c>
      <c r="AC7" s="231"/>
      <c r="AD7" s="231"/>
      <c r="AE7" s="231"/>
    </row>
    <row r="8" spans="1:31" ht="26.25" customHeight="1">
      <c r="A8" s="231"/>
      <c r="B8" s="394"/>
      <c r="C8" s="395"/>
      <c r="D8" s="395"/>
      <c r="E8" s="395"/>
      <c r="F8" s="396"/>
      <c r="G8" s="231"/>
      <c r="H8" s="143" t="s">
        <v>363</v>
      </c>
      <c r="I8" s="143" t="s">
        <v>364</v>
      </c>
      <c r="J8" s="143" t="s">
        <v>365</v>
      </c>
      <c r="K8" s="143" t="s">
        <v>152</v>
      </c>
      <c r="L8" s="231"/>
      <c r="M8" s="143" t="s">
        <v>363</v>
      </c>
      <c r="N8" s="143" t="s">
        <v>364</v>
      </c>
      <c r="O8" s="143" t="s">
        <v>365</v>
      </c>
      <c r="P8" s="143" t="s">
        <v>152</v>
      </c>
      <c r="Q8" s="231"/>
      <c r="R8" s="143" t="s">
        <v>363</v>
      </c>
      <c r="S8" s="143" t="s">
        <v>364</v>
      </c>
      <c r="T8" s="143" t="s">
        <v>365</v>
      </c>
      <c r="U8" s="143" t="s">
        <v>152</v>
      </c>
      <c r="V8" s="231"/>
      <c r="W8" s="143" t="s">
        <v>363</v>
      </c>
      <c r="X8" s="143" t="s">
        <v>364</v>
      </c>
      <c r="Y8" s="143" t="s">
        <v>365</v>
      </c>
      <c r="Z8" s="143" t="s">
        <v>152</v>
      </c>
      <c r="AA8" s="231"/>
      <c r="AB8" s="143" t="s">
        <v>363</v>
      </c>
      <c r="AC8" s="143" t="s">
        <v>364</v>
      </c>
      <c r="AD8" s="143" t="s">
        <v>365</v>
      </c>
      <c r="AE8" s="143" t="s">
        <v>152</v>
      </c>
    </row>
    <row r="9" spans="1:31" ht="18.75" customHeight="1">
      <c r="A9" s="143">
        <v>1</v>
      </c>
      <c r="B9" s="231">
        <v>2</v>
      </c>
      <c r="C9" s="231"/>
      <c r="D9" s="231"/>
      <c r="E9" s="231"/>
      <c r="F9" s="231"/>
      <c r="G9" s="143">
        <v>3</v>
      </c>
      <c r="H9" s="143">
        <v>4</v>
      </c>
      <c r="I9" s="143">
        <v>5</v>
      </c>
      <c r="J9" s="143">
        <v>6</v>
      </c>
      <c r="K9" s="143">
        <v>7</v>
      </c>
      <c r="L9" s="143">
        <v>8</v>
      </c>
      <c r="M9" s="143">
        <v>9</v>
      </c>
      <c r="N9" s="143">
        <v>10</v>
      </c>
      <c r="O9" s="143">
        <v>11</v>
      </c>
      <c r="P9" s="143">
        <v>12</v>
      </c>
      <c r="Q9" s="143">
        <v>13</v>
      </c>
      <c r="R9" s="143">
        <v>14</v>
      </c>
      <c r="S9" s="143">
        <v>15</v>
      </c>
      <c r="T9" s="143">
        <v>16</v>
      </c>
      <c r="U9" s="143">
        <v>17</v>
      </c>
      <c r="V9" s="146">
        <v>18</v>
      </c>
      <c r="W9" s="146">
        <v>19</v>
      </c>
      <c r="X9" s="146">
        <v>20</v>
      </c>
      <c r="Y9" s="146">
        <v>21</v>
      </c>
      <c r="Z9" s="146">
        <v>22</v>
      </c>
      <c r="AA9" s="146">
        <v>23</v>
      </c>
      <c r="AB9" s="146">
        <v>24</v>
      </c>
      <c r="AC9" s="146">
        <v>25</v>
      </c>
      <c r="AD9" s="146">
        <v>26</v>
      </c>
      <c r="AE9" s="146">
        <v>27</v>
      </c>
    </row>
    <row r="10" spans="1:31" s="93" customFormat="1" ht="21.75" customHeight="1">
      <c r="A10" s="89">
        <v>1</v>
      </c>
      <c r="B10" s="385" t="s">
        <v>330</v>
      </c>
      <c r="C10" s="386"/>
      <c r="D10" s="386"/>
      <c r="E10" s="386"/>
      <c r="F10" s="387"/>
      <c r="G10" s="90">
        <f t="shared" ref="G10:G15" si="0">SUM(H10,I10,J10,K10)</f>
        <v>0</v>
      </c>
      <c r="H10" s="31"/>
      <c r="I10" s="31"/>
      <c r="J10" s="31"/>
      <c r="K10" s="31"/>
      <c r="L10" s="90">
        <f t="shared" ref="L10:L15" si="1">SUM(M10,N10,O10,P10)</f>
        <v>0</v>
      </c>
      <c r="M10" s="31"/>
      <c r="N10" s="31"/>
      <c r="O10" s="31"/>
      <c r="P10" s="31"/>
      <c r="Q10" s="90">
        <f t="shared" ref="Q10:Q15" si="2">SUM(R10,S10,T10,U10)</f>
        <v>0</v>
      </c>
      <c r="R10" s="31"/>
      <c r="S10" s="31"/>
      <c r="T10" s="31"/>
      <c r="U10" s="31"/>
      <c r="V10" s="90">
        <f t="shared" ref="V10:V15" si="3">SUM(W10,X10,Y10,Z10)</f>
        <v>0</v>
      </c>
      <c r="W10" s="31"/>
      <c r="X10" s="31"/>
      <c r="Y10" s="31"/>
      <c r="Z10" s="31"/>
      <c r="AA10" s="42">
        <f t="shared" ref="AA10:AA16" si="4">SUM(AB10,AC10,AD10,AE10)</f>
        <v>0</v>
      </c>
      <c r="AB10" s="90">
        <f t="shared" ref="AB10:AE15" si="5">SUM(H10,M10,R10,W10)</f>
        <v>0</v>
      </c>
      <c r="AC10" s="90">
        <f t="shared" si="5"/>
        <v>0</v>
      </c>
      <c r="AD10" s="90">
        <f t="shared" si="5"/>
        <v>0</v>
      </c>
      <c r="AE10" s="90">
        <f t="shared" si="5"/>
        <v>0</v>
      </c>
    </row>
    <row r="11" spans="1:31" ht="21.75" customHeight="1">
      <c r="A11" s="89">
        <v>2</v>
      </c>
      <c r="B11" s="385" t="s">
        <v>366</v>
      </c>
      <c r="C11" s="386"/>
      <c r="D11" s="386"/>
      <c r="E11" s="386"/>
      <c r="F11" s="387"/>
      <c r="G11" s="90">
        <f t="shared" si="0"/>
        <v>0</v>
      </c>
      <c r="H11" s="31"/>
      <c r="I11" s="31"/>
      <c r="J11" s="31"/>
      <c r="K11" s="31"/>
      <c r="L11" s="90">
        <f t="shared" si="1"/>
        <v>500</v>
      </c>
      <c r="M11" s="31">
        <v>150</v>
      </c>
      <c r="N11" s="31">
        <v>150</v>
      </c>
      <c r="O11" s="31">
        <v>150</v>
      </c>
      <c r="P11" s="31">
        <v>50</v>
      </c>
      <c r="Q11" s="90">
        <f t="shared" si="2"/>
        <v>100</v>
      </c>
      <c r="R11" s="31"/>
      <c r="S11" s="31">
        <v>50</v>
      </c>
      <c r="T11" s="31">
        <v>50</v>
      </c>
      <c r="U11" s="31"/>
      <c r="V11" s="90">
        <f t="shared" si="3"/>
        <v>0</v>
      </c>
      <c r="W11" s="31"/>
      <c r="X11" s="31"/>
      <c r="Y11" s="31"/>
      <c r="Z11" s="31"/>
      <c r="AA11" s="42">
        <f t="shared" si="4"/>
        <v>600</v>
      </c>
      <c r="AB11" s="90">
        <f t="shared" si="5"/>
        <v>150</v>
      </c>
      <c r="AC11" s="90">
        <f t="shared" si="5"/>
        <v>200</v>
      </c>
      <c r="AD11" s="90">
        <f t="shared" si="5"/>
        <v>200</v>
      </c>
      <c r="AE11" s="90">
        <f t="shared" si="5"/>
        <v>50</v>
      </c>
    </row>
    <row r="12" spans="1:31" ht="39.75" customHeight="1">
      <c r="A12" s="89">
        <v>3</v>
      </c>
      <c r="B12" s="385" t="s">
        <v>367</v>
      </c>
      <c r="C12" s="386"/>
      <c r="D12" s="386"/>
      <c r="E12" s="386"/>
      <c r="F12" s="387"/>
      <c r="G12" s="90">
        <f t="shared" si="0"/>
        <v>0</v>
      </c>
      <c r="H12" s="31"/>
      <c r="I12" s="31"/>
      <c r="J12" s="31"/>
      <c r="K12" s="31"/>
      <c r="L12" s="90">
        <f t="shared" si="1"/>
        <v>0</v>
      </c>
      <c r="M12" s="31"/>
      <c r="N12" s="31"/>
      <c r="O12" s="31"/>
      <c r="P12" s="31"/>
      <c r="Q12" s="90">
        <f t="shared" si="2"/>
        <v>300</v>
      </c>
      <c r="R12" s="31">
        <v>100</v>
      </c>
      <c r="S12" s="31">
        <v>100</v>
      </c>
      <c r="T12" s="31">
        <v>100</v>
      </c>
      <c r="U12" s="31"/>
      <c r="V12" s="90">
        <f t="shared" si="3"/>
        <v>0</v>
      </c>
      <c r="W12" s="31"/>
      <c r="X12" s="31"/>
      <c r="Y12" s="31"/>
      <c r="Z12" s="31"/>
      <c r="AA12" s="42">
        <f t="shared" si="4"/>
        <v>300</v>
      </c>
      <c r="AB12" s="90">
        <f t="shared" si="5"/>
        <v>100</v>
      </c>
      <c r="AC12" s="90">
        <f t="shared" si="5"/>
        <v>100</v>
      </c>
      <c r="AD12" s="90">
        <f t="shared" si="5"/>
        <v>100</v>
      </c>
      <c r="AE12" s="90">
        <f t="shared" si="5"/>
        <v>0</v>
      </c>
    </row>
    <row r="13" spans="1:31" ht="46.5" customHeight="1">
      <c r="A13" s="89">
        <v>4</v>
      </c>
      <c r="B13" s="385" t="s">
        <v>368</v>
      </c>
      <c r="C13" s="386"/>
      <c r="D13" s="386"/>
      <c r="E13" s="386"/>
      <c r="F13" s="387"/>
      <c r="G13" s="90">
        <f t="shared" si="0"/>
        <v>0</v>
      </c>
      <c r="H13" s="31"/>
      <c r="I13" s="31"/>
      <c r="J13" s="31"/>
      <c r="K13" s="31"/>
      <c r="L13" s="90">
        <f t="shared" si="1"/>
        <v>0</v>
      </c>
      <c r="M13" s="31"/>
      <c r="N13" s="31"/>
      <c r="O13" s="31"/>
      <c r="P13" s="31"/>
      <c r="Q13" s="90">
        <f t="shared" si="2"/>
        <v>0</v>
      </c>
      <c r="R13" s="31"/>
      <c r="S13" s="31"/>
      <c r="T13" s="31"/>
      <c r="U13" s="31"/>
      <c r="V13" s="90">
        <f t="shared" si="3"/>
        <v>0</v>
      </c>
      <c r="W13" s="31"/>
      <c r="X13" s="31"/>
      <c r="Y13" s="31"/>
      <c r="Z13" s="31"/>
      <c r="AA13" s="42">
        <f t="shared" si="4"/>
        <v>0</v>
      </c>
      <c r="AB13" s="90">
        <f t="shared" si="5"/>
        <v>0</v>
      </c>
      <c r="AC13" s="90">
        <f t="shared" si="5"/>
        <v>0</v>
      </c>
      <c r="AD13" s="90">
        <f t="shared" si="5"/>
        <v>0</v>
      </c>
      <c r="AE13" s="90">
        <f t="shared" si="5"/>
        <v>0</v>
      </c>
    </row>
    <row r="14" spans="1:31" ht="39.75" customHeight="1">
      <c r="A14" s="89">
        <v>5</v>
      </c>
      <c r="B14" s="385" t="s">
        <v>369</v>
      </c>
      <c r="C14" s="386"/>
      <c r="D14" s="386"/>
      <c r="E14" s="386"/>
      <c r="F14" s="387"/>
      <c r="G14" s="90">
        <f t="shared" si="0"/>
        <v>0</v>
      </c>
      <c r="H14" s="31"/>
      <c r="I14" s="31"/>
      <c r="J14" s="31"/>
      <c r="K14" s="31"/>
      <c r="L14" s="90">
        <f t="shared" si="1"/>
        <v>0</v>
      </c>
      <c r="M14" s="31"/>
      <c r="N14" s="31"/>
      <c r="O14" s="31"/>
      <c r="P14" s="31"/>
      <c r="Q14" s="90">
        <f t="shared" si="2"/>
        <v>0</v>
      </c>
      <c r="R14" s="31"/>
      <c r="S14" s="31"/>
      <c r="T14" s="31"/>
      <c r="U14" s="31"/>
      <c r="V14" s="90">
        <f t="shared" si="3"/>
        <v>0</v>
      </c>
      <c r="W14" s="31"/>
      <c r="X14" s="31"/>
      <c r="Y14" s="31"/>
      <c r="Z14" s="31"/>
      <c r="AA14" s="42">
        <f t="shared" si="4"/>
        <v>0</v>
      </c>
      <c r="AB14" s="90">
        <f t="shared" si="5"/>
        <v>0</v>
      </c>
      <c r="AC14" s="90">
        <f t="shared" si="5"/>
        <v>0</v>
      </c>
      <c r="AD14" s="90">
        <f t="shared" si="5"/>
        <v>0</v>
      </c>
      <c r="AE14" s="90">
        <f t="shared" si="5"/>
        <v>0</v>
      </c>
    </row>
    <row r="15" spans="1:31" ht="21.75" customHeight="1">
      <c r="A15" s="89">
        <v>6</v>
      </c>
      <c r="B15" s="385" t="s">
        <v>336</v>
      </c>
      <c r="C15" s="386"/>
      <c r="D15" s="386"/>
      <c r="E15" s="386"/>
      <c r="F15" s="387"/>
      <c r="G15" s="90">
        <f t="shared" si="0"/>
        <v>0</v>
      </c>
      <c r="H15" s="31"/>
      <c r="I15" s="31"/>
      <c r="J15" s="31"/>
      <c r="K15" s="31"/>
      <c r="L15" s="90">
        <f t="shared" si="1"/>
        <v>0</v>
      </c>
      <c r="M15" s="31"/>
      <c r="N15" s="31"/>
      <c r="O15" s="31"/>
      <c r="P15" s="31"/>
      <c r="Q15" s="90">
        <f t="shared" si="2"/>
        <v>0</v>
      </c>
      <c r="R15" s="31"/>
      <c r="S15" s="31"/>
      <c r="T15" s="31"/>
      <c r="U15" s="31"/>
      <c r="V15" s="90">
        <f t="shared" si="3"/>
        <v>0</v>
      </c>
      <c r="W15" s="31"/>
      <c r="X15" s="31"/>
      <c r="Y15" s="31"/>
      <c r="Z15" s="31"/>
      <c r="AA15" s="42">
        <f t="shared" si="4"/>
        <v>0</v>
      </c>
      <c r="AB15" s="90">
        <f t="shared" si="5"/>
        <v>0</v>
      </c>
      <c r="AC15" s="90">
        <f t="shared" si="5"/>
        <v>0</v>
      </c>
      <c r="AD15" s="90">
        <f t="shared" si="5"/>
        <v>0</v>
      </c>
      <c r="AE15" s="90">
        <f t="shared" si="5"/>
        <v>0</v>
      </c>
    </row>
    <row r="16" spans="1:31" ht="21.75" customHeight="1">
      <c r="A16" s="381" t="s">
        <v>143</v>
      </c>
      <c r="B16" s="382"/>
      <c r="C16" s="382"/>
      <c r="D16" s="382"/>
      <c r="E16" s="382"/>
      <c r="F16" s="383"/>
      <c r="G16" s="170">
        <f t="shared" ref="G16:AE16" si="6">SUM(G10:G15)</f>
        <v>0</v>
      </c>
      <c r="H16" s="170">
        <f t="shared" si="6"/>
        <v>0</v>
      </c>
      <c r="I16" s="170">
        <f t="shared" si="6"/>
        <v>0</v>
      </c>
      <c r="J16" s="170">
        <f t="shared" si="6"/>
        <v>0</v>
      </c>
      <c r="K16" s="170">
        <f t="shared" si="6"/>
        <v>0</v>
      </c>
      <c r="L16" s="170">
        <f t="shared" si="6"/>
        <v>500</v>
      </c>
      <c r="M16" s="170">
        <f t="shared" si="6"/>
        <v>150</v>
      </c>
      <c r="N16" s="170">
        <f t="shared" si="6"/>
        <v>150</v>
      </c>
      <c r="O16" s="170">
        <f t="shared" si="6"/>
        <v>150</v>
      </c>
      <c r="P16" s="170">
        <f t="shared" si="6"/>
        <v>50</v>
      </c>
      <c r="Q16" s="170">
        <f t="shared" si="6"/>
        <v>400</v>
      </c>
      <c r="R16" s="170">
        <f t="shared" si="6"/>
        <v>100</v>
      </c>
      <c r="S16" s="170">
        <f t="shared" si="6"/>
        <v>150</v>
      </c>
      <c r="T16" s="170">
        <f t="shared" si="6"/>
        <v>150</v>
      </c>
      <c r="U16" s="170">
        <f t="shared" si="6"/>
        <v>0</v>
      </c>
      <c r="V16" s="170">
        <f t="shared" si="6"/>
        <v>0</v>
      </c>
      <c r="W16" s="170">
        <f t="shared" si="6"/>
        <v>0</v>
      </c>
      <c r="X16" s="170">
        <f t="shared" si="6"/>
        <v>0</v>
      </c>
      <c r="Y16" s="170">
        <f t="shared" si="6"/>
        <v>0</v>
      </c>
      <c r="Z16" s="170">
        <f t="shared" si="6"/>
        <v>0</v>
      </c>
      <c r="AA16" s="42">
        <f t="shared" si="4"/>
        <v>900</v>
      </c>
      <c r="AB16" s="170">
        <f t="shared" si="6"/>
        <v>250</v>
      </c>
      <c r="AC16" s="170">
        <f t="shared" si="6"/>
        <v>300</v>
      </c>
      <c r="AD16" s="170">
        <f t="shared" si="6"/>
        <v>300</v>
      </c>
      <c r="AE16" s="170">
        <f t="shared" si="6"/>
        <v>50</v>
      </c>
    </row>
    <row r="17" spans="1:31" ht="21.75" customHeight="1">
      <c r="A17" s="326" t="s">
        <v>370</v>
      </c>
      <c r="B17" s="327"/>
      <c r="C17" s="327"/>
      <c r="D17" s="327"/>
      <c r="E17" s="327"/>
      <c r="F17" s="328"/>
      <c r="G17" s="170">
        <f>G16/AA16*100</f>
        <v>0</v>
      </c>
      <c r="H17" s="97"/>
      <c r="I17" s="97"/>
      <c r="J17" s="97"/>
      <c r="K17" s="97"/>
      <c r="L17" s="170">
        <f>L16/AA16*100</f>
        <v>55.555555555555557</v>
      </c>
      <c r="M17" s="97"/>
      <c r="N17" s="97"/>
      <c r="O17" s="97"/>
      <c r="P17" s="97"/>
      <c r="Q17" s="170">
        <f>Q16/AA16*100</f>
        <v>44.444444444444443</v>
      </c>
      <c r="R17" s="97"/>
      <c r="S17" s="97"/>
      <c r="T17" s="97"/>
      <c r="U17" s="97"/>
      <c r="V17" s="170">
        <f>V16/AA16*100</f>
        <v>0</v>
      </c>
      <c r="W17" s="145"/>
      <c r="X17" s="145"/>
      <c r="Y17" s="145"/>
      <c r="Z17" s="145"/>
      <c r="AA17" s="170">
        <f>SUM(G17,L17,Q17,V17)</f>
        <v>100</v>
      </c>
      <c r="AB17" s="145"/>
      <c r="AC17" s="145"/>
      <c r="AD17" s="145"/>
      <c r="AE17" s="145"/>
    </row>
    <row r="18" spans="1:31" ht="20.25" customHeight="1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</row>
    <row r="19" spans="1:31" ht="20.25" customHeight="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</row>
    <row r="20" spans="1:31" ht="20.25" customHeigh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</row>
    <row r="21" spans="1:31" ht="20.25" customHeigh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1" ht="20.25" customHeight="1">
      <c r="A22" s="344" t="s">
        <v>371</v>
      </c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</row>
    <row r="23" spans="1:31" ht="20.25" customHeight="1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1" ht="20.25" customHeight="1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363" t="s">
        <v>327</v>
      </c>
      <c r="AE24" s="363"/>
    </row>
    <row r="25" spans="1:31" ht="20.25" customHeight="1">
      <c r="A25" s="376" t="s">
        <v>355</v>
      </c>
      <c r="B25" s="375" t="s">
        <v>372</v>
      </c>
      <c r="C25" s="375" t="s">
        <v>373</v>
      </c>
      <c r="D25" s="375"/>
      <c r="E25" s="375" t="s">
        <v>374</v>
      </c>
      <c r="F25" s="375"/>
      <c r="G25" s="375" t="s">
        <v>375</v>
      </c>
      <c r="H25" s="375"/>
      <c r="I25" s="375" t="s">
        <v>376</v>
      </c>
      <c r="J25" s="375"/>
      <c r="K25" s="375" t="s">
        <v>377</v>
      </c>
      <c r="L25" s="375"/>
      <c r="M25" s="375"/>
      <c r="N25" s="375"/>
      <c r="O25" s="375"/>
      <c r="P25" s="375"/>
      <c r="Q25" s="375"/>
      <c r="R25" s="375"/>
      <c r="S25" s="375"/>
      <c r="T25" s="375"/>
      <c r="U25" s="384" t="s">
        <v>378</v>
      </c>
      <c r="V25" s="384"/>
      <c r="W25" s="384"/>
      <c r="X25" s="384"/>
      <c r="Y25" s="384"/>
      <c r="Z25" s="384" t="s">
        <v>379</v>
      </c>
      <c r="AA25" s="384"/>
      <c r="AB25" s="384"/>
      <c r="AC25" s="384"/>
      <c r="AD25" s="384"/>
      <c r="AE25" s="384"/>
    </row>
    <row r="26" spans="1:31" ht="20.25" customHeight="1">
      <c r="A26" s="376"/>
      <c r="B26" s="375"/>
      <c r="C26" s="375"/>
      <c r="D26" s="375"/>
      <c r="E26" s="375"/>
      <c r="F26" s="375"/>
      <c r="G26" s="375"/>
      <c r="H26" s="375"/>
      <c r="I26" s="375"/>
      <c r="J26" s="375"/>
      <c r="K26" s="375" t="s">
        <v>380</v>
      </c>
      <c r="L26" s="375"/>
      <c r="M26" s="375" t="s">
        <v>381</v>
      </c>
      <c r="N26" s="375"/>
      <c r="O26" s="375" t="s">
        <v>382</v>
      </c>
      <c r="P26" s="375"/>
      <c r="Q26" s="375"/>
      <c r="R26" s="375"/>
      <c r="S26" s="375"/>
      <c r="T26" s="375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</row>
    <row r="27" spans="1:31" ht="141" customHeight="1">
      <c r="A27" s="376"/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375"/>
      <c r="O27" s="375" t="s">
        <v>383</v>
      </c>
      <c r="P27" s="375"/>
      <c r="Q27" s="375" t="s">
        <v>384</v>
      </c>
      <c r="R27" s="375"/>
      <c r="S27" s="375" t="s">
        <v>385</v>
      </c>
      <c r="T27" s="375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</row>
    <row r="28" spans="1:31" ht="20.25" customHeight="1">
      <c r="A28" s="173">
        <v>1</v>
      </c>
      <c r="B28" s="172">
        <v>2</v>
      </c>
      <c r="C28" s="375">
        <v>3</v>
      </c>
      <c r="D28" s="375"/>
      <c r="E28" s="375">
        <v>4</v>
      </c>
      <c r="F28" s="375"/>
      <c r="G28" s="375">
        <v>5</v>
      </c>
      <c r="H28" s="375"/>
      <c r="I28" s="375">
        <v>6</v>
      </c>
      <c r="J28" s="375"/>
      <c r="K28" s="377">
        <v>7</v>
      </c>
      <c r="L28" s="378"/>
      <c r="M28" s="377">
        <v>8</v>
      </c>
      <c r="N28" s="378"/>
      <c r="O28" s="375">
        <v>9</v>
      </c>
      <c r="P28" s="375"/>
      <c r="Q28" s="376">
        <v>10</v>
      </c>
      <c r="R28" s="376"/>
      <c r="S28" s="375">
        <v>11</v>
      </c>
      <c r="T28" s="375"/>
      <c r="U28" s="375">
        <v>12</v>
      </c>
      <c r="V28" s="375"/>
      <c r="W28" s="375"/>
      <c r="X28" s="375"/>
      <c r="Y28" s="375"/>
      <c r="Z28" s="375">
        <v>13</v>
      </c>
      <c r="AA28" s="375"/>
      <c r="AB28" s="375"/>
      <c r="AC28" s="375"/>
      <c r="AD28" s="375"/>
      <c r="AE28" s="375"/>
    </row>
    <row r="29" spans="1:31" ht="20.25" customHeight="1">
      <c r="A29" s="171"/>
      <c r="B29" s="120"/>
      <c r="C29" s="372"/>
      <c r="D29" s="372"/>
      <c r="E29" s="367"/>
      <c r="F29" s="367"/>
      <c r="G29" s="367"/>
      <c r="H29" s="367"/>
      <c r="I29" s="367"/>
      <c r="J29" s="367"/>
      <c r="K29" s="373"/>
      <c r="L29" s="374"/>
      <c r="M29" s="370">
        <f>SUM(O29,Q29,S29)</f>
        <v>0</v>
      </c>
      <c r="N29" s="371"/>
      <c r="O29" s="367"/>
      <c r="P29" s="367"/>
      <c r="Q29" s="367"/>
      <c r="R29" s="367"/>
      <c r="S29" s="367"/>
      <c r="T29" s="367"/>
      <c r="U29" s="368"/>
      <c r="V29" s="368"/>
      <c r="W29" s="368"/>
      <c r="X29" s="368"/>
      <c r="Y29" s="368"/>
      <c r="Z29" s="369"/>
      <c r="AA29" s="369"/>
      <c r="AB29" s="369"/>
      <c r="AC29" s="369"/>
      <c r="AD29" s="369"/>
      <c r="AE29" s="369"/>
    </row>
    <row r="30" spans="1:31" ht="20.25" customHeight="1">
      <c r="A30" s="171"/>
      <c r="B30" s="120"/>
      <c r="C30" s="372"/>
      <c r="D30" s="372"/>
      <c r="E30" s="367"/>
      <c r="F30" s="367"/>
      <c r="G30" s="367"/>
      <c r="H30" s="367"/>
      <c r="I30" s="367"/>
      <c r="J30" s="367"/>
      <c r="K30" s="373"/>
      <c r="L30" s="374"/>
      <c r="M30" s="370">
        <f t="shared" ref="M30:M35" si="7">SUM(O30,Q30,S30)</f>
        <v>0</v>
      </c>
      <c r="N30" s="371"/>
      <c r="O30" s="367"/>
      <c r="P30" s="367"/>
      <c r="Q30" s="367"/>
      <c r="R30" s="367"/>
      <c r="S30" s="367"/>
      <c r="T30" s="367"/>
      <c r="U30" s="368"/>
      <c r="V30" s="368"/>
      <c r="W30" s="368"/>
      <c r="X30" s="368"/>
      <c r="Y30" s="368"/>
      <c r="Z30" s="369"/>
      <c r="AA30" s="369"/>
      <c r="AB30" s="369"/>
      <c r="AC30" s="369"/>
      <c r="AD30" s="369"/>
      <c r="AE30" s="369"/>
    </row>
    <row r="31" spans="1:31" ht="20.25" customHeight="1">
      <c r="A31" s="171"/>
      <c r="B31" s="120"/>
      <c r="C31" s="372"/>
      <c r="D31" s="372"/>
      <c r="E31" s="367"/>
      <c r="F31" s="367"/>
      <c r="G31" s="367"/>
      <c r="H31" s="367"/>
      <c r="I31" s="367"/>
      <c r="J31" s="367"/>
      <c r="K31" s="373"/>
      <c r="L31" s="374"/>
      <c r="M31" s="370">
        <f t="shared" si="7"/>
        <v>0</v>
      </c>
      <c r="N31" s="371"/>
      <c r="O31" s="367"/>
      <c r="P31" s="367"/>
      <c r="Q31" s="367"/>
      <c r="R31" s="367"/>
      <c r="S31" s="367"/>
      <c r="T31" s="367"/>
      <c r="U31" s="368"/>
      <c r="V31" s="368"/>
      <c r="W31" s="368"/>
      <c r="X31" s="368"/>
      <c r="Y31" s="368"/>
      <c r="Z31" s="369"/>
      <c r="AA31" s="369"/>
      <c r="AB31" s="369"/>
      <c r="AC31" s="369"/>
      <c r="AD31" s="369"/>
      <c r="AE31" s="369"/>
    </row>
    <row r="32" spans="1:31" ht="20.25" customHeight="1">
      <c r="A32" s="171"/>
      <c r="B32" s="120"/>
      <c r="C32" s="372"/>
      <c r="D32" s="372"/>
      <c r="E32" s="367"/>
      <c r="F32" s="367"/>
      <c r="G32" s="367"/>
      <c r="H32" s="367"/>
      <c r="I32" s="367"/>
      <c r="J32" s="367"/>
      <c r="K32" s="373"/>
      <c r="L32" s="374"/>
      <c r="M32" s="370">
        <f t="shared" si="7"/>
        <v>0</v>
      </c>
      <c r="N32" s="371"/>
      <c r="O32" s="367"/>
      <c r="P32" s="367"/>
      <c r="Q32" s="367"/>
      <c r="R32" s="367"/>
      <c r="S32" s="367"/>
      <c r="T32" s="367"/>
      <c r="U32" s="368"/>
      <c r="V32" s="368"/>
      <c r="W32" s="368"/>
      <c r="X32" s="368"/>
      <c r="Y32" s="368"/>
      <c r="Z32" s="369"/>
      <c r="AA32" s="369"/>
      <c r="AB32" s="369"/>
      <c r="AC32" s="369"/>
      <c r="AD32" s="369"/>
      <c r="AE32" s="369"/>
    </row>
    <row r="33" spans="1:31" ht="20.25" customHeight="1">
      <c r="A33" s="171"/>
      <c r="B33" s="120"/>
      <c r="C33" s="372"/>
      <c r="D33" s="372"/>
      <c r="E33" s="367"/>
      <c r="F33" s="367"/>
      <c r="G33" s="367"/>
      <c r="H33" s="367"/>
      <c r="I33" s="367"/>
      <c r="J33" s="367"/>
      <c r="K33" s="373"/>
      <c r="L33" s="374"/>
      <c r="M33" s="370">
        <f t="shared" si="7"/>
        <v>0</v>
      </c>
      <c r="N33" s="371"/>
      <c r="O33" s="367"/>
      <c r="P33" s="367"/>
      <c r="Q33" s="367"/>
      <c r="R33" s="367"/>
      <c r="S33" s="367"/>
      <c r="T33" s="367"/>
      <c r="U33" s="368"/>
      <c r="V33" s="368"/>
      <c r="W33" s="368"/>
      <c r="X33" s="368"/>
      <c r="Y33" s="368"/>
      <c r="Z33" s="369"/>
      <c r="AA33" s="369"/>
      <c r="AB33" s="369"/>
      <c r="AC33" s="369"/>
      <c r="AD33" s="369"/>
      <c r="AE33" s="369"/>
    </row>
    <row r="34" spans="1:31" ht="20.25" customHeight="1">
      <c r="A34" s="171"/>
      <c r="B34" s="120"/>
      <c r="C34" s="372"/>
      <c r="D34" s="372"/>
      <c r="E34" s="367"/>
      <c r="F34" s="367"/>
      <c r="G34" s="367"/>
      <c r="H34" s="367"/>
      <c r="I34" s="367"/>
      <c r="J34" s="367"/>
      <c r="K34" s="373"/>
      <c r="L34" s="374"/>
      <c r="M34" s="370">
        <f t="shared" si="7"/>
        <v>0</v>
      </c>
      <c r="N34" s="371"/>
      <c r="O34" s="367"/>
      <c r="P34" s="367"/>
      <c r="Q34" s="367"/>
      <c r="R34" s="367"/>
      <c r="S34" s="367"/>
      <c r="T34" s="367"/>
      <c r="U34" s="368"/>
      <c r="V34" s="368"/>
      <c r="W34" s="368"/>
      <c r="X34" s="368"/>
      <c r="Y34" s="368"/>
      <c r="Z34" s="369"/>
      <c r="AA34" s="369"/>
      <c r="AB34" s="369"/>
      <c r="AC34" s="369"/>
      <c r="AD34" s="369"/>
      <c r="AE34" s="369"/>
    </row>
    <row r="35" spans="1:31" ht="20.25" customHeight="1">
      <c r="A35" s="171"/>
      <c r="B35" s="120"/>
      <c r="C35" s="372"/>
      <c r="D35" s="372"/>
      <c r="E35" s="367"/>
      <c r="F35" s="367"/>
      <c r="G35" s="367"/>
      <c r="H35" s="367"/>
      <c r="I35" s="367"/>
      <c r="J35" s="367"/>
      <c r="K35" s="373"/>
      <c r="L35" s="374"/>
      <c r="M35" s="370">
        <f t="shared" si="7"/>
        <v>0</v>
      </c>
      <c r="N35" s="371"/>
      <c r="O35" s="367"/>
      <c r="P35" s="367"/>
      <c r="Q35" s="367"/>
      <c r="R35" s="367"/>
      <c r="S35" s="367"/>
      <c r="T35" s="367"/>
      <c r="U35" s="368"/>
      <c r="V35" s="368"/>
      <c r="W35" s="368"/>
      <c r="X35" s="368"/>
      <c r="Y35" s="368"/>
      <c r="Z35" s="369"/>
      <c r="AA35" s="369"/>
      <c r="AB35" s="369"/>
      <c r="AC35" s="369"/>
      <c r="AD35" s="369"/>
      <c r="AE35" s="369"/>
    </row>
    <row r="36" spans="1:31" ht="20.25" customHeight="1">
      <c r="A36" s="364" t="s">
        <v>143</v>
      </c>
      <c r="B36" s="365"/>
      <c r="C36" s="365"/>
      <c r="D36" s="366"/>
      <c r="E36" s="360">
        <f>SUM(E29:E35)</f>
        <v>0</v>
      </c>
      <c r="F36" s="360"/>
      <c r="G36" s="360">
        <f>SUM(G29:G35)</f>
        <v>0</v>
      </c>
      <c r="H36" s="360"/>
      <c r="I36" s="360">
        <f>SUM(I29:I35)</f>
        <v>0</v>
      </c>
      <c r="J36" s="360"/>
      <c r="K36" s="360">
        <f>SUM(K29:K35)</f>
        <v>0</v>
      </c>
      <c r="L36" s="360"/>
      <c r="M36" s="360">
        <f>SUM(M29:M35)</f>
        <v>0</v>
      </c>
      <c r="N36" s="360"/>
      <c r="O36" s="360">
        <f>SUM(O29:O35)</f>
        <v>0</v>
      </c>
      <c r="P36" s="360"/>
      <c r="Q36" s="360">
        <f>SUM(Q29:Q35)</f>
        <v>0</v>
      </c>
      <c r="R36" s="360"/>
      <c r="S36" s="360">
        <f>SUM(S29:S35)</f>
        <v>0</v>
      </c>
      <c r="T36" s="360"/>
      <c r="U36" s="361"/>
      <c r="V36" s="361"/>
      <c r="W36" s="361"/>
      <c r="X36" s="361"/>
      <c r="Y36" s="361"/>
      <c r="Z36" s="362"/>
      <c r="AA36" s="362"/>
      <c r="AB36" s="362"/>
      <c r="AC36" s="362"/>
      <c r="AD36" s="362"/>
      <c r="AE36" s="362"/>
    </row>
    <row r="37" spans="1:31" s="119" customFormat="1" ht="20.25" customHeight="1">
      <c r="A37" s="156"/>
      <c r="B37" s="156"/>
      <c r="C37" s="156"/>
      <c r="D37" s="156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6"/>
      <c r="V37" s="136"/>
      <c r="W37" s="136"/>
      <c r="X37" s="136"/>
      <c r="Y37" s="136"/>
      <c r="Z37" s="137"/>
      <c r="AA37" s="137"/>
      <c r="AB37" s="137"/>
      <c r="AC37" s="137"/>
      <c r="AD37" s="137"/>
      <c r="AE37" s="137"/>
    </row>
    <row r="38" spans="1:31" s="119" customFormat="1" ht="20.25" customHeight="1">
      <c r="A38" s="156"/>
      <c r="B38" s="156"/>
      <c r="C38" s="156"/>
      <c r="D38" s="156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6"/>
      <c r="V38" s="136"/>
      <c r="W38" s="136"/>
      <c r="X38" s="136"/>
      <c r="Y38" s="136"/>
      <c r="Z38" s="137"/>
      <c r="AA38" s="137"/>
      <c r="AB38" s="137"/>
      <c r="AC38" s="137"/>
      <c r="AD38" s="137"/>
      <c r="AE38" s="137"/>
    </row>
    <row r="39" spans="1:31" s="119" customFormat="1" ht="20.25" customHeight="1">
      <c r="A39" s="156"/>
      <c r="B39" s="156"/>
      <c r="C39" s="156"/>
      <c r="D39" s="156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6"/>
      <c r="V39" s="136"/>
      <c r="W39" s="136"/>
      <c r="X39" s="136"/>
      <c r="Y39" s="136"/>
      <c r="Z39" s="137"/>
      <c r="AA39" s="137"/>
      <c r="AB39" s="137"/>
      <c r="AC39" s="137"/>
      <c r="AD39" s="137"/>
      <c r="AE39" s="137"/>
    </row>
    <row r="40" spans="1:31" s="119" customFormat="1" ht="20.25" customHeight="1">
      <c r="A40" s="156"/>
      <c r="B40" s="156"/>
      <c r="C40" s="156"/>
      <c r="D40" s="156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6"/>
      <c r="V40" s="136"/>
      <c r="W40" s="136"/>
      <c r="X40" s="136"/>
      <c r="Y40" s="136"/>
      <c r="Z40" s="137"/>
      <c r="AA40" s="137"/>
      <c r="AB40" s="137"/>
      <c r="AC40" s="137"/>
      <c r="AD40" s="137"/>
      <c r="AE40" s="137"/>
    </row>
    <row r="41" spans="1:31" ht="36" customHeight="1">
      <c r="A41" s="347" t="s">
        <v>449</v>
      </c>
      <c r="B41" s="347"/>
      <c r="C41" s="347"/>
      <c r="D41" s="347"/>
      <c r="E41" s="347"/>
      <c r="F41" s="347"/>
      <c r="G41" s="93"/>
      <c r="H41" s="93"/>
      <c r="I41" s="93"/>
      <c r="J41" s="93"/>
      <c r="K41" s="93"/>
      <c r="L41" s="397" t="s">
        <v>386</v>
      </c>
      <c r="M41" s="398"/>
      <c r="N41" s="398"/>
      <c r="O41" s="398"/>
      <c r="P41" s="398"/>
      <c r="Q41" s="398"/>
      <c r="R41" s="109"/>
      <c r="S41" s="109"/>
      <c r="T41" s="109"/>
      <c r="U41" s="93"/>
      <c r="V41" s="93"/>
      <c r="W41" s="93"/>
      <c r="X41" s="93"/>
      <c r="Y41" s="93"/>
      <c r="Z41" s="93"/>
      <c r="AA41" s="357" t="s">
        <v>450</v>
      </c>
      <c r="AB41" s="357"/>
      <c r="AC41" s="357"/>
    </row>
    <row r="42" spans="1:31" ht="18.75" customHeight="1">
      <c r="A42" s="379" t="s">
        <v>127</v>
      </c>
      <c r="B42" s="380"/>
      <c r="C42" s="380"/>
      <c r="D42" s="380"/>
      <c r="E42" s="93"/>
      <c r="F42" s="93"/>
      <c r="G42" s="93"/>
      <c r="H42" s="93"/>
      <c r="I42" s="93"/>
      <c r="J42" s="93"/>
      <c r="K42" s="93"/>
      <c r="L42" s="226" t="s">
        <v>387</v>
      </c>
      <c r="M42" s="226"/>
      <c r="N42" s="226"/>
      <c r="O42" s="226"/>
      <c r="P42" s="226"/>
      <c r="Q42" s="226"/>
      <c r="R42" s="107"/>
      <c r="S42" s="107"/>
      <c r="T42" s="107"/>
      <c r="U42" s="93"/>
      <c r="V42" s="93"/>
      <c r="W42" s="93"/>
      <c r="X42" s="93"/>
      <c r="Y42" s="93"/>
      <c r="Z42" s="93"/>
      <c r="AA42" s="227" t="s">
        <v>129</v>
      </c>
      <c r="AB42" s="227"/>
      <c r="AC42" s="227"/>
    </row>
    <row r="43" spans="1:31"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</row>
    <row r="44" spans="1:31"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</row>
    <row r="46" spans="1:31" ht="13.5" thickBot="1"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</row>
  </sheetData>
  <mergeCells count="149">
    <mergeCell ref="A41:F41"/>
    <mergeCell ref="L41:Q41"/>
    <mergeCell ref="O26:T26"/>
    <mergeCell ref="O27:P27"/>
    <mergeCell ref="Q27:R27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A3:AE3"/>
    <mergeCell ref="B9:F9"/>
    <mergeCell ref="B10:F10"/>
    <mergeCell ref="B14:F14"/>
    <mergeCell ref="R7:U7"/>
    <mergeCell ref="B15:F15"/>
    <mergeCell ref="B6:F8"/>
    <mergeCell ref="Q6:U6"/>
    <mergeCell ref="B12:F12"/>
    <mergeCell ref="G7:G8"/>
    <mergeCell ref="B13:F13"/>
    <mergeCell ref="AA6:AE6"/>
    <mergeCell ref="B11:F11"/>
    <mergeCell ref="V6:Z6"/>
    <mergeCell ref="L6:P6"/>
    <mergeCell ref="L7:L8"/>
    <mergeCell ref="M7:P7"/>
    <mergeCell ref="H7:K7"/>
    <mergeCell ref="L42:Q42"/>
    <mergeCell ref="AB7:AE7"/>
    <mergeCell ref="Q7:Q8"/>
    <mergeCell ref="A42:D42"/>
    <mergeCell ref="AA42:AC42"/>
    <mergeCell ref="AA7:AA8"/>
    <mergeCell ref="A17:F17"/>
    <mergeCell ref="S27:T27"/>
    <mergeCell ref="A16:F16"/>
    <mergeCell ref="A6:A8"/>
    <mergeCell ref="W7:Z7"/>
    <mergeCell ref="V7:V8"/>
    <mergeCell ref="G6:K6"/>
    <mergeCell ref="A25:A27"/>
    <mergeCell ref="B25:B27"/>
    <mergeCell ref="C25:D27"/>
    <mergeCell ref="E25:F27"/>
    <mergeCell ref="M28:N28"/>
    <mergeCell ref="I25:J27"/>
    <mergeCell ref="K25:T25"/>
    <mergeCell ref="U25:Y27"/>
    <mergeCell ref="Z25:AE27"/>
    <mergeCell ref="AA41:AC41"/>
    <mergeCell ref="G25:H27"/>
    <mergeCell ref="K26:L27"/>
    <mergeCell ref="M26:N27"/>
    <mergeCell ref="Z29:AE29"/>
    <mergeCell ref="O28:P28"/>
    <mergeCell ref="Q28:R28"/>
    <mergeCell ref="S28:T28"/>
    <mergeCell ref="U28:Y28"/>
    <mergeCell ref="Z28:AE28"/>
    <mergeCell ref="M30:N30"/>
    <mergeCell ref="M29:N29"/>
    <mergeCell ref="O29:P29"/>
    <mergeCell ref="Q29:R29"/>
    <mergeCell ref="S29:T29"/>
    <mergeCell ref="U29:Y29"/>
    <mergeCell ref="K28:L28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C31:D31"/>
    <mergeCell ref="Z31:AE31"/>
    <mergeCell ref="O30:P30"/>
    <mergeCell ref="Q30:R30"/>
    <mergeCell ref="S30:T30"/>
    <mergeCell ref="U30:Y30"/>
    <mergeCell ref="Z30:AE30"/>
    <mergeCell ref="M32:N32"/>
    <mergeCell ref="M31:N31"/>
    <mergeCell ref="O31:P31"/>
    <mergeCell ref="Q31:R31"/>
    <mergeCell ref="S31:T31"/>
    <mergeCell ref="U31:Y31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Z33:AE33"/>
    <mergeCell ref="O32:P32"/>
    <mergeCell ref="Q32:R32"/>
    <mergeCell ref="S32:T32"/>
    <mergeCell ref="U32:Y32"/>
    <mergeCell ref="Z32:AE32"/>
    <mergeCell ref="M34:N34"/>
    <mergeCell ref="M33:N33"/>
    <mergeCell ref="O33:P33"/>
    <mergeCell ref="Q33:R33"/>
    <mergeCell ref="S33:T33"/>
    <mergeCell ref="U33:Y33"/>
    <mergeCell ref="C35:D35"/>
    <mergeCell ref="E35:F35"/>
    <mergeCell ref="G35:H35"/>
    <mergeCell ref="I35:J35"/>
    <mergeCell ref="K35:L35"/>
    <mergeCell ref="C34:D34"/>
    <mergeCell ref="E34:F34"/>
    <mergeCell ref="G34:H34"/>
    <mergeCell ref="I34:J34"/>
    <mergeCell ref="K34:L34"/>
    <mergeCell ref="A22:AE22"/>
    <mergeCell ref="O36:P36"/>
    <mergeCell ref="Q36:R36"/>
    <mergeCell ref="S36:T36"/>
    <mergeCell ref="U36:Y36"/>
    <mergeCell ref="Z36:AE36"/>
    <mergeCell ref="AD24:AE24"/>
    <mergeCell ref="A36:D36"/>
    <mergeCell ref="E36:F36"/>
    <mergeCell ref="G36:H36"/>
    <mergeCell ref="S35:T35"/>
    <mergeCell ref="U35:Y35"/>
    <mergeCell ref="Z35:AE35"/>
    <mergeCell ref="O34:P34"/>
    <mergeCell ref="Q34:R34"/>
    <mergeCell ref="S34:T34"/>
    <mergeCell ref="U34:Y34"/>
    <mergeCell ref="Z34:AE34"/>
    <mergeCell ref="I36:J36"/>
    <mergeCell ref="K36:L36"/>
    <mergeCell ref="M36:N36"/>
    <mergeCell ref="M35:N35"/>
    <mergeCell ref="O35:P35"/>
    <mergeCell ref="Q35:R35"/>
  </mergeCells>
  <pageMargins left="1.1811023622047245" right="0.31496062992125984" top="0.78740157480314965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Осн. фін. пок.</vt:lpstr>
      <vt:lpstr>I. Інф. до фін.плану</vt:lpstr>
      <vt:lpstr>ІІ. Розп. ч.п. та розр. з бюд.</vt:lpstr>
      <vt:lpstr>ІІІ рух. гр. кшт.</vt:lpstr>
      <vt:lpstr>ІV кап. інвеат. V кред. </vt:lpstr>
      <vt:lpstr>VI-VII джер.кап.інв.</vt:lpstr>
      <vt:lpstr>'Осн. фін. пок.'!Заголовки_для_печати</vt:lpstr>
      <vt:lpstr>'I. Інф. до фін.плану'!Область_печати</vt:lpstr>
      <vt:lpstr>'VI-VII джер.кап.інв.'!Область_печати</vt:lpstr>
      <vt:lpstr>'ІV кап. інвеат. V кред. '!Область_печати</vt:lpstr>
      <vt:lpstr>'ІІ. Розп. ч.п. та розр. з бюд.'!Область_печати</vt:lpstr>
      <vt:lpstr>'Осн. фін. пок.'!Область_печати</vt:lpstr>
    </vt:vector>
  </TitlesOfParts>
  <Company>ME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Пользователь</cp:lastModifiedBy>
  <cp:revision/>
  <cp:lastPrinted>2025-08-18T08:11:55Z</cp:lastPrinted>
  <dcterms:created xsi:type="dcterms:W3CDTF">2003-03-13T16:00:22Z</dcterms:created>
  <dcterms:modified xsi:type="dcterms:W3CDTF">2025-08-18T09:10:09Z</dcterms:modified>
</cp:coreProperties>
</file>