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565" tabRatio="794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джер.кап.інв.'!$A$1:$AF$47</definedName>
    <definedName name="_xlnm.Print_Area" localSheetId="1">#N/A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4" l="1"/>
  <c r="C124" i="14" l="1"/>
  <c r="C123" i="14"/>
  <c r="D124" i="14" l="1"/>
  <c r="D123" i="14"/>
  <c r="D72" i="14" l="1"/>
  <c r="AC13" i="9"/>
  <c r="AC17" i="9"/>
  <c r="AB13" i="9"/>
  <c r="AB14" i="9"/>
  <c r="AB15" i="9"/>
  <c r="AB16" i="9"/>
  <c r="AA13" i="9"/>
  <c r="AA14" i="9"/>
  <c r="AA15" i="9"/>
  <c r="AA16" i="9"/>
  <c r="Z13" i="9"/>
  <c r="Z14" i="9"/>
  <c r="Z15" i="9"/>
  <c r="Z16" i="9"/>
  <c r="Y17" i="9"/>
  <c r="Y13" i="9"/>
  <c r="X12" i="9"/>
  <c r="X13" i="9"/>
  <c r="X14" i="9"/>
  <c r="X15" i="9"/>
  <c r="X16" i="9"/>
  <c r="X17" i="9"/>
  <c r="X11" i="9"/>
  <c r="C116" i="2" l="1"/>
  <c r="C113" i="2"/>
  <c r="C112" i="2"/>
  <c r="C73" i="2"/>
  <c r="C65" i="2"/>
  <c r="D114" i="2"/>
  <c r="D115" i="2"/>
  <c r="D117" i="2"/>
  <c r="F117" i="2"/>
  <c r="F115" i="2"/>
  <c r="F114" i="2"/>
  <c r="F113" i="2"/>
  <c r="F112" i="2"/>
  <c r="F111" i="2"/>
  <c r="E117" i="2"/>
  <c r="C110" i="14" l="1"/>
  <c r="E124" i="14" l="1"/>
  <c r="E123" i="14"/>
  <c r="E110" i="14"/>
  <c r="E116" i="14" s="1"/>
  <c r="F110" i="14"/>
  <c r="F116" i="14" s="1"/>
  <c r="D110" i="14"/>
  <c r="D116" i="14" s="1"/>
  <c r="F72" i="14"/>
  <c r="G57" i="18" l="1"/>
  <c r="H57" i="18"/>
  <c r="D116" i="2"/>
  <c r="F116" i="2"/>
  <c r="E116" i="2"/>
  <c r="E115" i="2"/>
  <c r="E114" i="2"/>
  <c r="D113" i="2"/>
  <c r="E113" i="2"/>
  <c r="D112" i="2"/>
  <c r="E112" i="2"/>
  <c r="D111" i="2"/>
  <c r="E111" i="2"/>
  <c r="G83" i="2"/>
  <c r="H81" i="2" l="1"/>
  <c r="G81" i="2"/>
  <c r="G82" i="2"/>
  <c r="G76" i="2" l="1"/>
  <c r="K17" i="2" l="1"/>
  <c r="K18" i="2"/>
  <c r="K19" i="2"/>
  <c r="K20" i="2"/>
  <c r="K21" i="2"/>
  <c r="K22" i="2"/>
  <c r="J17" i="2"/>
  <c r="J18" i="2"/>
  <c r="J19" i="2"/>
  <c r="J20" i="2"/>
  <c r="J21" i="2"/>
  <c r="I17" i="2"/>
  <c r="I18" i="2"/>
  <c r="I19" i="2"/>
  <c r="I20" i="2"/>
  <c r="I21" i="2"/>
  <c r="H16" i="2"/>
  <c r="F119" i="14"/>
  <c r="F123" i="14"/>
  <c r="F124" i="14"/>
  <c r="N17" i="2" l="1"/>
  <c r="N18" i="2"/>
  <c r="N19" i="2"/>
  <c r="N20" i="2"/>
  <c r="N21" i="2"/>
  <c r="M18" i="2"/>
  <c r="M19" i="2"/>
  <c r="M20" i="2"/>
  <c r="M21" i="2"/>
  <c r="L17" i="2"/>
  <c r="L18" i="2"/>
  <c r="L19" i="2"/>
  <c r="L20" i="2"/>
  <c r="L21" i="2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39" i="19" l="1"/>
  <c r="D98" i="14" l="1"/>
  <c r="C98" i="14"/>
  <c r="C53" i="18"/>
  <c r="C50" i="18" s="1"/>
  <c r="D53" i="18"/>
  <c r="D50" i="18" s="1"/>
  <c r="E53" i="18"/>
  <c r="F58" i="14"/>
  <c r="C15" i="18"/>
  <c r="D15" i="18"/>
  <c r="D7" i="18"/>
  <c r="E15" i="18"/>
  <c r="C7" i="18"/>
  <c r="F53" i="18"/>
  <c r="F50" i="18" s="1"/>
  <c r="E101" i="14"/>
  <c r="E100" i="14"/>
  <c r="E99" i="14"/>
  <c r="E97" i="14"/>
  <c r="E96" i="14"/>
  <c r="E95" i="14"/>
  <c r="F101" i="14"/>
  <c r="F100" i="14"/>
  <c r="F99" i="14"/>
  <c r="F97" i="14"/>
  <c r="F96" i="14"/>
  <c r="F95" i="14"/>
  <c r="AA11" i="9"/>
  <c r="AA12" i="9"/>
  <c r="Z11" i="9"/>
  <c r="Z12" i="9"/>
  <c r="D43" i="19"/>
  <c r="E43" i="19"/>
  <c r="F43" i="19"/>
  <c r="H43" i="19" s="1"/>
  <c r="D37" i="19"/>
  <c r="E37" i="19"/>
  <c r="F37" i="19"/>
  <c r="D32" i="19"/>
  <c r="E32" i="19"/>
  <c r="F32" i="19"/>
  <c r="G32" i="19" s="1"/>
  <c r="D23" i="19"/>
  <c r="E23" i="19"/>
  <c r="F23" i="19"/>
  <c r="D118" i="2"/>
  <c r="E118" i="2"/>
  <c r="F118" i="2"/>
  <c r="F78" i="2"/>
  <c r="E78" i="2"/>
  <c r="D78" i="2"/>
  <c r="D73" i="2"/>
  <c r="E73" i="2"/>
  <c r="F73" i="2"/>
  <c r="D65" i="2"/>
  <c r="E65" i="2"/>
  <c r="F65" i="2"/>
  <c r="D42" i="2"/>
  <c r="E42" i="2"/>
  <c r="F42" i="2"/>
  <c r="D31" i="2"/>
  <c r="D41" i="2" s="1"/>
  <c r="E31" i="2"/>
  <c r="E41" i="2" s="1"/>
  <c r="F31" i="2"/>
  <c r="F41" i="2" s="1"/>
  <c r="E119" i="14"/>
  <c r="C119" i="14"/>
  <c r="D104" i="14"/>
  <c r="E104" i="14"/>
  <c r="F104" i="14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30" i="9"/>
  <c r="N31" i="9"/>
  <c r="N32" i="9"/>
  <c r="N33" i="9"/>
  <c r="N34" i="9"/>
  <c r="N35" i="9"/>
  <c r="H36" i="9"/>
  <c r="J36" i="9"/>
  <c r="L36" i="9"/>
  <c r="P36" i="9"/>
  <c r="R36" i="9"/>
  <c r="T36" i="9"/>
  <c r="F36" i="9"/>
  <c r="N29" i="9"/>
  <c r="N36" i="9"/>
  <c r="T14" i="9"/>
  <c r="T15" i="9"/>
  <c r="D95" i="2"/>
  <c r="E95" i="2"/>
  <c r="F95" i="2"/>
  <c r="D92" i="2"/>
  <c r="E92" i="2"/>
  <c r="F92" i="2"/>
  <c r="G73" i="14"/>
  <c r="H73" i="14"/>
  <c r="G74" i="14"/>
  <c r="H74" i="14"/>
  <c r="G75" i="14"/>
  <c r="H75" i="14"/>
  <c r="G77" i="14"/>
  <c r="H77" i="14"/>
  <c r="G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E50" i="18"/>
  <c r="G12" i="18"/>
  <c r="H12" i="18"/>
  <c r="G13" i="18"/>
  <c r="H38" i="2"/>
  <c r="G38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32" i="2"/>
  <c r="H32" i="2"/>
  <c r="G33" i="2"/>
  <c r="H33" i="2"/>
  <c r="G34" i="2"/>
  <c r="H34" i="2"/>
  <c r="G35" i="2"/>
  <c r="H35" i="2"/>
  <c r="G36" i="2"/>
  <c r="H36" i="2"/>
  <c r="G37" i="2"/>
  <c r="H37" i="2"/>
  <c r="G39" i="2"/>
  <c r="H39" i="2"/>
  <c r="G40" i="2"/>
  <c r="H40" i="2"/>
  <c r="G43" i="2"/>
  <c r="H43" i="2"/>
  <c r="G48" i="2"/>
  <c r="G49" i="2"/>
  <c r="H49" i="2"/>
  <c r="G50" i="2"/>
  <c r="H50" i="2"/>
  <c r="G51" i="2"/>
  <c r="H51" i="2"/>
  <c r="G52" i="2"/>
  <c r="H52" i="2"/>
  <c r="G56" i="2"/>
  <c r="H56" i="2"/>
  <c r="G57" i="2"/>
  <c r="H57" i="2"/>
  <c r="G61" i="2"/>
  <c r="G62" i="2"/>
  <c r="H62" i="2"/>
  <c r="G63" i="2"/>
  <c r="H63" i="2"/>
  <c r="G64" i="2"/>
  <c r="G74" i="2"/>
  <c r="H74" i="2"/>
  <c r="G75" i="2"/>
  <c r="H75" i="2"/>
  <c r="G77" i="2"/>
  <c r="H77" i="2"/>
  <c r="G80" i="2"/>
  <c r="H80" i="2"/>
  <c r="G84" i="2"/>
  <c r="H84" i="2"/>
  <c r="G85" i="2"/>
  <c r="H85" i="2"/>
  <c r="G86" i="2"/>
  <c r="H86" i="2"/>
  <c r="G88" i="2"/>
  <c r="G90" i="2"/>
  <c r="G93" i="2"/>
  <c r="G94" i="2"/>
  <c r="H94" i="2"/>
  <c r="G100" i="2"/>
  <c r="G101" i="2"/>
  <c r="H104" i="2"/>
  <c r="G108" i="2"/>
  <c r="F22" i="2"/>
  <c r="C22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T10" i="9"/>
  <c r="Z10" i="9"/>
  <c r="AA10" i="9"/>
  <c r="AA17" i="9" s="1"/>
  <c r="T11" i="9"/>
  <c r="T12" i="9"/>
  <c r="U12" i="9"/>
  <c r="T16" i="9"/>
  <c r="J17" i="9"/>
  <c r="K17" i="9"/>
  <c r="N17" i="9"/>
  <c r="O17" i="9"/>
  <c r="R17" i="9"/>
  <c r="S17" i="9"/>
  <c r="V17" i="9"/>
  <c r="W17" i="9"/>
  <c r="W18" i="9" s="1"/>
  <c r="H6" i="3"/>
  <c r="C47" i="14" s="1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R9" i="3"/>
  <c r="S9" i="3"/>
  <c r="B29" i="3"/>
  <c r="R29" i="3"/>
  <c r="S29" i="3"/>
  <c r="Q29" i="3" s="1"/>
  <c r="B30" i="3"/>
  <c r="R30" i="3"/>
  <c r="S30" i="3"/>
  <c r="B31" i="3"/>
  <c r="R31" i="3"/>
  <c r="S31" i="3"/>
  <c r="Q31" i="3" s="1"/>
  <c r="B32" i="3"/>
  <c r="R32" i="3"/>
  <c r="R38" i="3" s="1"/>
  <c r="F102" i="14" s="1"/>
  <c r="S32" i="3"/>
  <c r="B33" i="3"/>
  <c r="R33" i="3"/>
  <c r="S33" i="3"/>
  <c r="Q33" i="3" s="1"/>
  <c r="B34" i="3"/>
  <c r="R34" i="3"/>
  <c r="S34" i="3"/>
  <c r="B35" i="3"/>
  <c r="R35" i="3"/>
  <c r="S35" i="3"/>
  <c r="Q35" i="3" s="1"/>
  <c r="B36" i="3"/>
  <c r="R36" i="3"/>
  <c r="S36" i="3"/>
  <c r="B37" i="3"/>
  <c r="R37" i="3"/>
  <c r="S37" i="3"/>
  <c r="Q37" i="3" s="1"/>
  <c r="C38" i="3"/>
  <c r="F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G10" i="18"/>
  <c r="G11" i="18"/>
  <c r="H11" i="18"/>
  <c r="G14" i="18"/>
  <c r="F15" i="18"/>
  <c r="F7" i="18"/>
  <c r="G16" i="18"/>
  <c r="G17" i="18"/>
  <c r="G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G30" i="18"/>
  <c r="H30" i="18"/>
  <c r="G31" i="18"/>
  <c r="H31" i="18"/>
  <c r="G33" i="18"/>
  <c r="H33" i="18"/>
  <c r="C34" i="18"/>
  <c r="C28" i="18" s="1"/>
  <c r="C20" i="18" s="1"/>
  <c r="D34" i="18"/>
  <c r="D28" i="18"/>
  <c r="E34" i="18"/>
  <c r="E28" i="18" s="1"/>
  <c r="F34" i="18"/>
  <c r="G34" i="18" s="1"/>
  <c r="G37" i="18"/>
  <c r="H37" i="18"/>
  <c r="G38" i="18"/>
  <c r="H38" i="18"/>
  <c r="G39" i="18"/>
  <c r="H39" i="18"/>
  <c r="C42" i="18"/>
  <c r="D42" i="18"/>
  <c r="E42" i="18"/>
  <c r="G42" i="18" s="1"/>
  <c r="F42" i="18"/>
  <c r="G43" i="18"/>
  <c r="G44" i="18"/>
  <c r="G45" i="18"/>
  <c r="G46" i="18"/>
  <c r="G47" i="18"/>
  <c r="G48" i="18"/>
  <c r="G49" i="18"/>
  <c r="C64" i="18"/>
  <c r="C62" i="18" s="1"/>
  <c r="D64" i="18"/>
  <c r="D62" i="18" s="1"/>
  <c r="E64" i="18"/>
  <c r="E62" i="18" s="1"/>
  <c r="F64" i="18"/>
  <c r="F62" i="18"/>
  <c r="C71" i="18"/>
  <c r="C69" i="18"/>
  <c r="D71" i="18"/>
  <c r="D69" i="18"/>
  <c r="E71" i="18"/>
  <c r="E69" i="18"/>
  <c r="F71" i="18"/>
  <c r="F69" i="18"/>
  <c r="G81" i="18"/>
  <c r="H81" i="18"/>
  <c r="G8" i="19"/>
  <c r="C10" i="19"/>
  <c r="D10" i="19"/>
  <c r="F10" i="19"/>
  <c r="G10" i="19" s="1"/>
  <c r="C11" i="19"/>
  <c r="D11" i="19"/>
  <c r="E11" i="19"/>
  <c r="F11" i="19"/>
  <c r="G11" i="19" s="1"/>
  <c r="C23" i="19"/>
  <c r="G24" i="19"/>
  <c r="G25" i="19"/>
  <c r="H25" i="19"/>
  <c r="G27" i="19"/>
  <c r="G28" i="19"/>
  <c r="G29" i="19"/>
  <c r="G30" i="19"/>
  <c r="H30" i="19"/>
  <c r="G31" i="19"/>
  <c r="C32" i="19"/>
  <c r="G33" i="19"/>
  <c r="H33" i="19"/>
  <c r="G34" i="19"/>
  <c r="G35" i="19"/>
  <c r="G36" i="19"/>
  <c r="C37" i="19"/>
  <c r="G40" i="19"/>
  <c r="G41" i="19"/>
  <c r="H41" i="19"/>
  <c r="G42" i="19"/>
  <c r="H42" i="19"/>
  <c r="C43" i="19"/>
  <c r="G44" i="19"/>
  <c r="G45" i="19"/>
  <c r="H45" i="19"/>
  <c r="G30" i="2"/>
  <c r="H30" i="2"/>
  <c r="C31" i="2"/>
  <c r="C78" i="2"/>
  <c r="C92" i="2"/>
  <c r="C95" i="2"/>
  <c r="C118" i="2"/>
  <c r="C72" i="14"/>
  <c r="E72" i="14"/>
  <c r="H88" i="14"/>
  <c r="G88" i="14"/>
  <c r="C94" i="14"/>
  <c r="D94" i="14"/>
  <c r="C104" i="14"/>
  <c r="F28" i="18"/>
  <c r="F79" i="18"/>
  <c r="D35" i="14"/>
  <c r="D68" i="14" s="1"/>
  <c r="B38" i="3"/>
  <c r="AC12" i="9"/>
  <c r="P6" i="3"/>
  <c r="G15" i="18"/>
  <c r="E7" i="18"/>
  <c r="F60" i="18" l="1"/>
  <c r="H50" i="18"/>
  <c r="G53" i="18"/>
  <c r="U17" i="9"/>
  <c r="S18" i="9"/>
  <c r="AB12" i="9"/>
  <c r="C40" i="18"/>
  <c r="H53" i="18"/>
  <c r="H28" i="18"/>
  <c r="E46" i="19"/>
  <c r="E45" i="14" s="1"/>
  <c r="F87" i="2"/>
  <c r="O18" i="9"/>
  <c r="K18" i="9"/>
  <c r="Z17" i="9"/>
  <c r="AB10" i="9"/>
  <c r="D20" i="18"/>
  <c r="D40" i="18" s="1"/>
  <c r="H7" i="18"/>
  <c r="G43" i="19"/>
  <c r="G37" i="19"/>
  <c r="H32" i="19"/>
  <c r="H23" i="19"/>
  <c r="E106" i="2"/>
  <c r="G92" i="2"/>
  <c r="H92" i="2"/>
  <c r="F35" i="14"/>
  <c r="F68" i="14" s="1"/>
  <c r="G42" i="2"/>
  <c r="G65" i="2"/>
  <c r="H73" i="2"/>
  <c r="G118" i="2"/>
  <c r="G31" i="2"/>
  <c r="G73" i="2"/>
  <c r="I22" i="2"/>
  <c r="G104" i="14"/>
  <c r="G41" i="2"/>
  <c r="H118" i="2"/>
  <c r="D106" i="2"/>
  <c r="F51" i="14"/>
  <c r="E79" i="18"/>
  <c r="G28" i="18"/>
  <c r="E20" i="18"/>
  <c r="E40" i="18" s="1"/>
  <c r="G7" i="18"/>
  <c r="N18" i="9"/>
  <c r="C107" i="2"/>
  <c r="D79" i="18"/>
  <c r="C79" i="18"/>
  <c r="C60" i="18"/>
  <c r="E60" i="18"/>
  <c r="H104" i="14"/>
  <c r="R6" i="3"/>
  <c r="AB11" i="9"/>
  <c r="AB17" i="9" s="1"/>
  <c r="C41" i="2"/>
  <c r="C87" i="2" s="1"/>
  <c r="C98" i="2" s="1"/>
  <c r="C103" i="2" s="1"/>
  <c r="H37" i="19"/>
  <c r="G23" i="19"/>
  <c r="H31" i="2"/>
  <c r="F20" i="18"/>
  <c r="C35" i="14"/>
  <c r="C68" i="14" s="1"/>
  <c r="D60" i="18"/>
  <c r="G24" i="18"/>
  <c r="Q36" i="3"/>
  <c r="Q34" i="3"/>
  <c r="Q30" i="3"/>
  <c r="L22" i="2"/>
  <c r="G50" i="18"/>
  <c r="F106" i="2"/>
  <c r="E35" i="14"/>
  <c r="E68" i="14" s="1"/>
  <c r="H41" i="2"/>
  <c r="E87" i="2"/>
  <c r="E109" i="2" s="1"/>
  <c r="E37" i="14" s="1"/>
  <c r="D87" i="2"/>
  <c r="D109" i="2" s="1"/>
  <c r="D37" i="14" s="1"/>
  <c r="D53" i="14" s="1"/>
  <c r="H78" i="2"/>
  <c r="F46" i="19"/>
  <c r="D46" i="19"/>
  <c r="D45" i="14" s="1"/>
  <c r="F107" i="2"/>
  <c r="G78" i="2"/>
  <c r="D107" i="2"/>
  <c r="E107" i="2"/>
  <c r="G95" i="2"/>
  <c r="H42" i="2"/>
  <c r="C106" i="2"/>
  <c r="F36" i="14"/>
  <c r="H124" i="14"/>
  <c r="H34" i="14"/>
  <c r="G118" i="14"/>
  <c r="G124" i="14"/>
  <c r="H110" i="14"/>
  <c r="G43" i="14"/>
  <c r="G119" i="14"/>
  <c r="F94" i="14"/>
  <c r="G72" i="14"/>
  <c r="G117" i="14"/>
  <c r="H123" i="14"/>
  <c r="G41" i="14"/>
  <c r="D36" i="14"/>
  <c r="H47" i="14"/>
  <c r="G47" i="14"/>
  <c r="G42" i="14"/>
  <c r="G44" i="14"/>
  <c r="G40" i="14"/>
  <c r="E98" i="14"/>
  <c r="E94" i="14"/>
  <c r="H41" i="14"/>
  <c r="G123" i="14"/>
  <c r="H119" i="14"/>
  <c r="F98" i="14"/>
  <c r="G110" i="14"/>
  <c r="G34" i="14"/>
  <c r="H72" i="14"/>
  <c r="C46" i="19"/>
  <c r="C45" i="14" s="1"/>
  <c r="S38" i="3"/>
  <c r="Q32" i="3"/>
  <c r="Q38" i="3" s="1"/>
  <c r="T17" i="9"/>
  <c r="L17" i="9"/>
  <c r="P17" i="9"/>
  <c r="D80" i="18" l="1"/>
  <c r="D83" i="18" s="1"/>
  <c r="J18" i="9"/>
  <c r="R18" i="9"/>
  <c r="V18" i="9"/>
  <c r="AA18" i="9"/>
  <c r="C80" i="18"/>
  <c r="C83" i="18" s="1"/>
  <c r="G106" i="2"/>
  <c r="H106" i="2"/>
  <c r="E51" i="14"/>
  <c r="D51" i="14"/>
  <c r="E36" i="14"/>
  <c r="H36" i="14" s="1"/>
  <c r="H35" i="14"/>
  <c r="F98" i="2"/>
  <c r="F103" i="2" s="1"/>
  <c r="D98" i="2"/>
  <c r="D103" i="2" s="1"/>
  <c r="D38" i="14" s="1"/>
  <c r="D50" i="14" s="1"/>
  <c r="F109" i="2"/>
  <c r="H109" i="2" s="1"/>
  <c r="G35" i="14"/>
  <c r="G87" i="2"/>
  <c r="H87" i="2"/>
  <c r="E60" i="14"/>
  <c r="E53" i="14"/>
  <c r="G20" i="18"/>
  <c r="H20" i="18"/>
  <c r="F40" i="18"/>
  <c r="H60" i="18"/>
  <c r="G60" i="18"/>
  <c r="E80" i="18"/>
  <c r="E83" i="18" s="1"/>
  <c r="C36" i="14"/>
  <c r="E98" i="2"/>
  <c r="E103" i="2" s="1"/>
  <c r="E7" i="19" s="1"/>
  <c r="D60" i="14"/>
  <c r="C51" i="14"/>
  <c r="C109" i="2"/>
  <c r="C37" i="14" s="1"/>
  <c r="H46" i="19"/>
  <c r="F45" i="14"/>
  <c r="G46" i="19"/>
  <c r="C7" i="19"/>
  <c r="C21" i="19" s="1"/>
  <c r="C38" i="14"/>
  <c r="G107" i="2"/>
  <c r="H107" i="2"/>
  <c r="G116" i="14"/>
  <c r="H116" i="14"/>
  <c r="Z18" i="9" l="1"/>
  <c r="G109" i="2"/>
  <c r="E38" i="14"/>
  <c r="E50" i="14" s="1"/>
  <c r="G36" i="14"/>
  <c r="F37" i="14"/>
  <c r="G37" i="14" s="1"/>
  <c r="D7" i="19"/>
  <c r="D21" i="19" s="1"/>
  <c r="H98" i="2"/>
  <c r="G98" i="2"/>
  <c r="C54" i="14"/>
  <c r="C55" i="14"/>
  <c r="C50" i="14"/>
  <c r="C60" i="14"/>
  <c r="C53" i="14"/>
  <c r="G40" i="18"/>
  <c r="F80" i="18"/>
  <c r="H40" i="18"/>
  <c r="G45" i="14"/>
  <c r="H45" i="14"/>
  <c r="E54" i="14"/>
  <c r="F7" i="19"/>
  <c r="H103" i="2"/>
  <c r="F38" i="14"/>
  <c r="F54" i="14" s="1"/>
  <c r="G103" i="2"/>
  <c r="D54" i="14"/>
  <c r="D55" i="14"/>
  <c r="F53" i="14" l="1"/>
  <c r="H37" i="14"/>
  <c r="F60" i="14"/>
  <c r="E55" i="14"/>
  <c r="F50" i="14"/>
  <c r="F55" i="14"/>
  <c r="H80" i="18"/>
  <c r="F83" i="18"/>
  <c r="G80" i="18"/>
  <c r="F21" i="19"/>
  <c r="G7" i="19"/>
  <c r="H38" i="14"/>
  <c r="G38" i="14"/>
  <c r="G83" i="18" l="1"/>
  <c r="H83" i="18"/>
  <c r="G21" i="19"/>
</calcChain>
</file>

<file path=xl/sharedStrings.xml><?xml version="1.0" encoding="utf-8"?>
<sst xmlns="http://schemas.openxmlformats.org/spreadsheetml/2006/main" count="927" uniqueCount="478">
  <si>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</si>
  <si>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</si>
  <si>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</si>
  <si>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</si>
  <si>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</si>
  <si>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</si>
  <si>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</si>
  <si>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</si>
  <si>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</si>
  <si>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</si>
  <si>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</si>
  <si>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</si>
  <si>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</si>
  <si>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</si>
  <si>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</si>
  <si>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</si>
  <si>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</si>
  <si>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</si>
  <si>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</si>
  <si>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</si>
  <si>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</si>
  <si>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</si>
  <si>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</si>
  <si>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</si>
  <si>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</si>
  <si>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</si>
  <si>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</si>
  <si>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</si>
  <si>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</si>
  <si>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</si>
  <si>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</si>
  <si>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</si>
  <si>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</si>
  <si>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</si>
  <si>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</si>
  <si>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</si>
  <si>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</si>
  <si>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</si>
  <si>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</si>
  <si>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</si>
  <si>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</si>
  <si>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</si>
  <si>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</si>
  <si>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</si>
  <si>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</si>
  <si>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</si>
  <si>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</si>
  <si>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</si>
  <si>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</si>
  <si>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</si>
  <si>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</si>
  <si>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</si>
  <si>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</si>
  <si>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</si>
  <si>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</si>
  <si>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</si>
  <si>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</si>
  <si>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</si>
  <si>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</si>
  <si>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</si>
  <si>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</si>
  <si>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</si>
  <si>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</si>
  <si>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</si>
  <si>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</si>
  <si>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</si>
  <si>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</si>
  <si>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</si>
  <si>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</si>
  <si>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</si>
  <si>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</si>
  <si>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</si>
  <si>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</si>
  <si>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</si>
  <si>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</si>
  <si>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</si>
  <si>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</si>
  <si>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</si>
  <si>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</si>
  <si>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</si>
  <si>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</si>
  <si>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</si>
  <si>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</si>
  <si>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</si>
  <si>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</si>
  <si>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</si>
  <si>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</si>
  <si>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</si>
  <si>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</si>
  <si>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</si>
  <si>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</si>
  <si>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</si>
  <si>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</si>
  <si>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</si>
  <si>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</si>
  <si>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</si>
  <si>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</si>
  <si>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</si>
  <si>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</si>
  <si>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</si>
  <si>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</si>
  <si>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</si>
  <si>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</si>
  <si>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</si>
  <si>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</si>
  <si>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</si>
  <si>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</si>
  <si>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</si>
  <si>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</si>
  <si>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</si>
  <si>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</si>
  <si>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</si>
  <si>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</si>
  <si>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</si>
  <si>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</si>
  <si>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</si>
  <si>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</si>
  <si>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</si>
  <si>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</si>
  <si>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</si>
  <si>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</si>
  <si>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</si>
  <si>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</si>
  <si>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</si>
  <si>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</si>
  <si>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</si>
  <si>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</si>
  <si>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</si>
  <si>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</si>
  <si>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</si>
  <si>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</si>
  <si>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</si>
  <si>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</si>
  <si>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</si>
  <si>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</si>
  <si>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</si>
  <si>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</si>
  <si>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</si>
  <si>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</si>
  <si>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</si>
  <si>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</si>
  <si>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</si>
  <si>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</si>
  <si>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</si>
  <si>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</si>
  <si>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</si>
  <si>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</si>
  <si>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</si>
  <si>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</si>
  <si>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</si>
  <si>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</si>
  <si>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</si>
  <si>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</si>
  <si>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(    )</t>
  </si>
  <si>
    <t>Витрати на електроенергію</t>
  </si>
  <si>
    <t>Відрахування на соціальні заходи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</si>
  <si>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</si>
  <si>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</si>
  <si>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</si>
  <si>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</si>
  <si>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</si>
  <si>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</si>
  <si>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</si>
  <si>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</si>
  <si>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</si>
  <si>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</si>
  <si>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</si>
  <si>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</si>
  <si>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</si>
  <si>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</si>
  <si>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</si>
  <si>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</si>
  <si>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</si>
  <si>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</si>
  <si>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</si>
  <si>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</si>
  <si>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</si>
  <si>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</si>
  <si>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</si>
  <si>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</si>
  <si>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</si>
  <si>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</si>
  <si>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</si>
  <si>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</si>
  <si>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</si>
  <si>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</si>
  <si>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</si>
  <si>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</si>
  <si>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</si>
  <si>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</si>
  <si>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</si>
  <si>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</si>
  <si>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</si>
  <si>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</si>
  <si>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</si>
  <si>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</si>
  <si>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</si>
  <si>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</si>
  <si>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</si>
  <si>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</si>
  <si>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</si>
  <si>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</si>
  <si>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</si>
  <si>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</si>
  <si>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</si>
  <si>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</si>
  <si>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</si>
  <si>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</si>
  <si>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</si>
  <si>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</si>
  <si>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</si>
  <si>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</si>
  <si>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</si>
  <si>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</si>
  <si>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</si>
  <si>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</si>
  <si>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</si>
  <si>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</si>
  <si>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</si>
  <si>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</si>
  <si>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</si>
  <si>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</si>
  <si>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</si>
  <si>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</si>
  <si>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</si>
  <si>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</si>
  <si>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</si>
  <si>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</si>
  <si>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</si>
  <si>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</si>
  <si>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</si>
  <si>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</si>
  <si>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</si>
  <si>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</si>
  <si>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</si>
  <si>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</si>
  <si>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</si>
  <si>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</si>
  <si>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</si>
  <si>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</si>
  <si>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</si>
  <si>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</si>
  <si>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</si>
  <si>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</si>
  <si>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</si>
  <si>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</si>
  <si>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</si>
  <si>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</si>
  <si>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</si>
  <si>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</si>
  <si>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</si>
  <si>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</si>
  <si>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</si>
  <si>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</si>
  <si>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</si>
  <si>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</si>
  <si>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</si>
  <si>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</si>
  <si>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</si>
  <si>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</si>
  <si>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</si>
  <si>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</si>
  <si>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</si>
  <si>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</si>
  <si>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</si>
  <si>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</si>
  <si>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</si>
  <si>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</si>
  <si>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 xml:space="preserve">інші зобов’язання з податків і зборів, у тому числі:
 </t>
  </si>
  <si>
    <t>3156/1</t>
  </si>
  <si>
    <t>3156/2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</si>
  <si>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</si>
  <si>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</si>
  <si>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</si>
  <si>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</si>
  <si>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</si>
  <si>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</si>
  <si>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</si>
  <si>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</si>
  <si>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</si>
  <si>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</si>
  <si>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</si>
  <si>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</si>
  <si>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</si>
  <si>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</si>
  <si>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</si>
  <si>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</si>
  <si>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</si>
  <si>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</si>
  <si>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</si>
  <si>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</si>
  <si>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</si>
  <si>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</si>
  <si>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</si>
  <si>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</si>
  <si>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</si>
  <si>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</si>
  <si>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</si>
  <si>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</si>
  <si>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</si>
  <si>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</si>
  <si>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</si>
  <si>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</si>
  <si>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</si>
  <si>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</si>
  <si>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</si>
  <si>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</si>
  <si>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</si>
  <si>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</si>
  <si>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</si>
  <si>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</si>
  <si>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</si>
  <si>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</si>
  <si>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</si>
  <si>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</si>
  <si>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</si>
  <si>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</si>
  <si>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</si>
  <si>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</si>
  <si>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</si>
  <si>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</si>
  <si>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</si>
  <si>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</si>
  <si>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</si>
  <si>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</si>
  <si>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</si>
  <si>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</si>
  <si>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</si>
  <si>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</si>
  <si>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</si>
  <si>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</si>
  <si>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</si>
  <si>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</si>
  <si>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</si>
  <si>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</si>
  <si>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</si>
  <si>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</si>
  <si>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</si>
  <si>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</si>
  <si>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 xml:space="preserve">капітальне будівництво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</si>
  <si>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</si>
  <si>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</si>
  <si>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</si>
  <si>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</si>
  <si>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</si>
  <si>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</si>
  <si>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</si>
  <si>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</si>
  <si>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</si>
  <si>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</si>
  <si>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</si>
  <si>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</si>
  <si>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</si>
  <si>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</si>
  <si>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</si>
  <si>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</si>
  <si>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</si>
  <si>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</si>
  <si>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</si>
  <si>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</si>
  <si>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</si>
  <si>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</si>
  <si>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</si>
  <si>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</si>
  <si>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</si>
  <si>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</si>
  <si>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</si>
  <si>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</si>
  <si>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</si>
  <si>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</si>
  <si>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</si>
  <si>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</si>
  <si>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</si>
  <si>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</si>
  <si>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</si>
  <si>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</si>
  <si>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</si>
  <si>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</si>
  <si>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</si>
  <si>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</si>
  <si>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</si>
  <si>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</si>
  <si>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</si>
  <si>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</si>
  <si>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</si>
  <si>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</si>
  <si>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</si>
  <si>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</si>
  <si>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</si>
  <si>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Комунальне некомерційне підприємство ''Ніжинський міський центр первинної медико-санітарної допомоги''Ніжинської міської ради Чернігівської області</t>
  </si>
  <si>
    <t>комунальне підприємство</t>
  </si>
  <si>
    <t>86.10</t>
  </si>
  <si>
    <t>Діяльність лікарняних закладів</t>
  </si>
  <si>
    <t>16600 Чернігівська область, місто Ніжин, вулиця Успенська, будинок 2</t>
  </si>
  <si>
    <t>(04631) 7 14 04</t>
  </si>
  <si>
    <t>КАЛІНІЧЕНКО Оксана</t>
  </si>
  <si>
    <r>
      <t xml:space="preserve">Витрати на сировину та основні матеріали  </t>
    </r>
    <r>
      <rPr>
        <b/>
        <i/>
        <sz val="11"/>
        <rFont val="Times New Roman"/>
        <family val="1"/>
        <charset val="204"/>
      </rPr>
      <t>Лікарські засоби, вироби медичного призначення, реагенти для аналізаторів, засоби індивідуального захисту, тощо</t>
    </r>
  </si>
  <si>
    <r>
      <t xml:space="preserve">Витрати на паливо  </t>
    </r>
    <r>
      <rPr>
        <b/>
        <i/>
        <sz val="11"/>
        <rFont val="Times New Roman"/>
        <family val="1"/>
        <charset val="204"/>
      </rPr>
      <t>Бензин, природний газ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</si>
  <si>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 Розширена первинна медична допомога''</t>
    </r>
  </si>
  <si>
    <r>
      <t xml:space="preserve">86.10 Діяльність лікарняних закладів - </t>
    </r>
    <r>
      <rPr>
        <b/>
        <i/>
        <sz val="11"/>
        <rFont val="Times New Roman"/>
        <family val="1"/>
        <charset val="204"/>
      </rPr>
      <t>пакет ''Первинна медична допомога''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</si>
  <si>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 xml:space="preserve">пакет ‘’Забезпечення кадрового потенціалу системи охорони здоров’я шляхом організації надання медичної допомоги із залученням лікарів-інтернів’’ 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</si>
  <si>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''Діагностика, лікування та супровід осіб із ВІЛ (та підозрою на ВІЛ)''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</si>
  <si>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''Мобільна паліативна медична допомога дорослим і дітям''</t>
    </r>
  </si>
  <si>
    <r>
      <t>86.10 ''Діяльність лікарняних закладів'' -</t>
    </r>
    <r>
      <rPr>
        <b/>
        <i/>
        <sz val="11"/>
        <rFont val="Times New Roman"/>
        <family val="1"/>
        <charset val="204"/>
      </rPr>
      <t xml:space="preserve"> платні послуги</t>
    </r>
  </si>
  <si>
    <r>
      <t>Витрати, що здійснюються для підтримання об’єкта в робочому стані (проведення ремонту, технічного огляду, нагляду, обслуговування тощо)</t>
    </r>
    <r>
      <rPr>
        <b/>
        <i/>
        <sz val="11"/>
        <rFont val="Times New Roman"/>
        <family val="1"/>
        <charset val="204"/>
      </rPr>
      <t xml:space="preserve"> проведення поточних ремонтів автотранспортних засобів та комп'ютерної техніки, проведення поточних ремонтів будівель та приміщень (Благоустрій та поточний ремонт нежитлового приміщення АЗПСМ№ за адр.:м.Ніжин, вул. Станіслава Прощенка, 21 - 111тис.грн.), теплопостачання, водопостачання та водовідведення, тощо.</t>
    </r>
  </si>
  <si>
    <r>
      <t>Рентна плата (розшифрувати)</t>
    </r>
    <r>
      <rPr>
        <b/>
        <i/>
        <sz val="11"/>
        <rFont val="Times New Roman"/>
        <family val="1"/>
        <charset val="204"/>
      </rPr>
      <t xml:space="preserve"> Витрати на оплату послуг, відрядження</t>
    </r>
  </si>
  <si>
    <r>
      <t xml:space="preserve">Інші витрати (розшифрувати)  </t>
    </r>
    <r>
      <rPr>
        <b/>
        <i/>
        <sz val="11"/>
        <rFont val="Times New Roman"/>
        <family val="1"/>
        <charset val="204"/>
      </rPr>
      <t>Інші матеріальні витрати (МШП, запчастини, будматеріали, інші матеріали)</t>
    </r>
  </si>
  <si>
    <r>
      <t>витрати, пов'язані з використанням власних службових автомобілів</t>
    </r>
    <r>
      <rPr>
        <b/>
        <i/>
        <sz val="11"/>
        <rFont val="Times New Roman"/>
        <family val="1"/>
        <charset val="204"/>
      </rPr>
      <t xml:space="preserve"> Бензин</t>
    </r>
  </si>
  <si>
    <r>
      <t xml:space="preserve">організаційно-технічні послуги </t>
    </r>
    <r>
      <rPr>
        <b/>
        <i/>
        <sz val="11"/>
        <rFont val="Times New Roman"/>
        <family val="1"/>
        <charset val="204"/>
      </rPr>
      <t>(в т.ч. оплата пошт. відправлень марками)</t>
    </r>
  </si>
  <si>
    <r>
      <t xml:space="preserve">консультаційні та інформаційні послуги, а саме: </t>
    </r>
    <r>
      <rPr>
        <b/>
        <i/>
        <sz val="11"/>
        <rFont val="Times New Roman"/>
        <family val="1"/>
        <charset val="204"/>
      </rPr>
      <t>підписка періодичних видань , в т.ч. з наданням онлайн доступу до електронних видань, обслуговування програмного забезпечення, послуги з генерування ключів для електронних цифрових пвдписів, інші послуги загальногосподарського характеру</t>
    </r>
    <r>
      <rPr>
        <sz val="14"/>
        <rFont val="Times New Roman"/>
        <family val="1"/>
        <charset val="204"/>
      </rPr>
      <t xml:space="preserve"> </t>
    </r>
  </si>
  <si>
    <r>
      <t xml:space="preserve">витрати на утримання основних фондів, інших необоротних активів загальногосподарського використання,  у тому числі: </t>
    </r>
    <r>
      <rPr>
        <b/>
        <i/>
        <sz val="11"/>
        <rFont val="Times New Roman"/>
        <family val="1"/>
        <charset val="204"/>
      </rPr>
      <t xml:space="preserve"> Теплопостачання, водопомтачання та водовідведення, тощо, в т.ч.</t>
    </r>
  </si>
  <si>
    <r>
      <t xml:space="preserve">витрати на поліпшення основних фондів </t>
    </r>
    <r>
      <rPr>
        <b/>
        <i/>
        <sz val="16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Електроенергія</t>
    </r>
  </si>
  <si>
    <r>
      <t xml:space="preserve">інші адміністративні витрати (розшифрувати) </t>
    </r>
    <r>
      <rPr>
        <b/>
        <i/>
        <sz val="14"/>
        <rFont val="Times New Roman"/>
        <family val="1"/>
        <charset val="204"/>
      </rPr>
      <t>Канцтовари, господарчі товари, тощо</t>
    </r>
  </si>
  <si>
    <r>
      <t>курсові різниці</t>
    </r>
    <r>
      <rPr>
        <b/>
        <i/>
        <sz val="11"/>
        <rFont val="Times New Roman"/>
        <family val="1"/>
        <charset val="204"/>
      </rPr>
      <t xml:space="preserve"> </t>
    </r>
  </si>
  <si>
    <r>
      <t xml:space="preserve">курсові різниці  </t>
    </r>
    <r>
      <rPr>
        <b/>
        <i/>
        <sz val="11"/>
        <rFont val="Times New Roman"/>
        <family val="1"/>
        <charset val="204"/>
      </rPr>
      <t>Дохід від оренди, відшкодування вартості спожитих Орендарями комунальних послуг та експлуатаційних витрат, інших послуг, що надаються на платній основі</t>
    </r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</si>
  <si>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цільового фінансування на виконання заходів міської цільової програми фінансової підтримки КНП та забезпечення медичної допомоги населенню</t>
    </r>
  </si>
  <si>
    <r>
      <t>інші операційні доходи (розшифрувати)</t>
    </r>
    <r>
      <rPr>
        <b/>
        <i/>
        <sz val="11"/>
        <rFont val="Times New Roman"/>
        <family val="1"/>
        <charset val="204"/>
      </rPr>
      <t xml:space="preserve"> Дохід від безоплатно отриманих оборотних активів (вакцини, тести, лікарські засоби, тощо), в т.ч. отриманих у централізованому порядку, отриманих як благодійна та розподілена гуманітарна допомога</t>
    </r>
  </si>
  <si>
    <t>1072/1</t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</si>
  <si>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безоплатного надходження комплектів ''для відвідування вдома'' для сімей долучених до програми ''Турбота з народження вдома'', отриманих як гуманітарна допомога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</si>
  <si>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відшкодування вартості безоплатно відпущених лікарських засобів зг. з постановою КМУ №1303 від 17.08.1998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</si>
  <si>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забезпечення медичними та іншими виробамиосіб з інвалідністю, дітей з інвалідністю дітей з інвалівдністю шляхом безоплатної передачі  зг. з постановою КМУ №1301 від 03.12.2009р. та дітей хворих на фенілкетонурію продуктами лікувального харчування зг.  з постановою КМУ №160 від 31.03.2015р. та  з наказом МОЗ №457 від 13.11.2001р.</t>
    </r>
  </si>
  <si>
    <t>1082/1</t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</si>
  <si>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забезпечення сімей, долучених до програми ''Турбота вдома'', комплектами ''для відвідувань вдома'', що надійшли безоплатно як гуманітарна допомога</t>
    </r>
  </si>
  <si>
    <r>
      <t>відрахування до резерву сумнівних боргів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Витрати на ком. послуги по орендован. приміщеннях</t>
    </r>
  </si>
  <si>
    <r>
      <t>відрахування до недержавних пенсійних фондів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Амортизація орендов. приміщень</t>
    </r>
  </si>
  <si>
    <r>
      <t xml:space="preserve">інші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оплату ПДВ, зем. податку. РКО, пені та штрафи, інші витрати</t>
    </r>
  </si>
  <si>
    <r>
      <t>інші доходи (розшифрувати)</t>
    </r>
    <r>
      <rPr>
        <b/>
        <i/>
        <sz val="14"/>
        <rFont val="Times New Roman"/>
        <family val="1"/>
        <charset val="204"/>
      </rPr>
      <t xml:space="preserve"> Дохід від безоплатно отриманих необоротних активів у сумі нарахованої амортизації</t>
    </r>
  </si>
  <si>
    <r>
      <t>інші податки, збори та платежі (розшифрувати)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</si>
  <si>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акцизний податок 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</si>
  <si>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>Орендна плата, відшкодування вартості комунальних послуг та експлуатаційних витрат (з ПДВ), інші надх.</t>
    </r>
  </si>
  <si>
    <r>
      <t xml:space="preserve">Інші витрачання (розшифрувати) </t>
    </r>
    <r>
      <rPr>
        <b/>
        <i/>
        <sz val="11"/>
        <rFont val="Times New Roman"/>
        <family val="1"/>
        <charset val="204"/>
      </rPr>
      <t>Відряджувальні</t>
    </r>
  </si>
  <si>
    <r>
      <t xml:space="preserve">Повернення коштів до бюджету </t>
    </r>
    <r>
      <rPr>
        <b/>
        <i/>
        <sz val="11"/>
        <rFont val="Times New Roman"/>
        <family val="1"/>
        <charset val="204"/>
      </rPr>
      <t xml:space="preserve">Витрати на виконання міських програм в частині відшкодування вартості безоплатно відпущених лікарських засобів окремим групам населення та за окремими категоріями захворювань, безоплатне забезпечення осіб з інвалідністю виробами медичного призначення та іншими засобами, безоплатне забезпечення дітей хворих на феілкетонурію продуктами лікувального харчування 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</si>
  <si>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 xml:space="preserve">Фінансування ПФУ на виплату працівникам мат. допомог у зв'язку з тимчасовою непрацездатністю </t>
    </r>
  </si>
  <si>
    <r>
      <t>рентна плата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Земельний податок</t>
    </r>
  </si>
  <si>
    <r>
      <t>інші платежі (розшифрувати)</t>
    </r>
    <r>
      <rPr>
        <b/>
        <i/>
        <sz val="11"/>
        <rFont val="Times New Roman"/>
        <family val="1"/>
        <charset val="204"/>
      </rPr>
      <t>Перерахунок по коштах НСЗУ, пені, штрафи та інші витрати</t>
    </r>
  </si>
  <si>
    <r>
      <t>інші необоротні активи (розшифрувати)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(Тканеві ролети, комутатори,картриджі,  калькулятори, вішаки дерев'яні, бактерицидного опромінювача та дозаторів одноканальних регульованого об’єму, мобільних телефонів та тонер-картриджу, GPS обладнання FMC003 (система управління автопарком), господарський інструментарій, тощо) </t>
    </r>
  </si>
  <si>
    <r>
      <t xml:space="preserve">придбання (виготовлення) інших необоротних матеріальних активів </t>
    </r>
    <r>
      <rPr>
        <b/>
        <i/>
        <sz val="11"/>
        <rFont val="Times New Roman"/>
        <family val="1"/>
        <charset val="204"/>
      </rPr>
      <t>(Тканеві ролети, комутатори, картриджі, калькулятори, вішаки дерев'яні, бактерицидний опромінювач та дозатори одноканальні регульованого об’єму, мобільні телефони, тонер-картридж, GPS обладнання FMC003 (система управління автопарком), господар. інструментарій,  тощо)</t>
    </r>
  </si>
  <si>
    <t>86.10 ''Діяльність лікарняних закладів''</t>
  </si>
  <si>
    <t>Зменшення  витрат обумовлено фактичним рівнем  використанням для надання  медичної  допомоги лікарських засобів, в т.ч. поставлених безоплатно</t>
  </si>
  <si>
    <t>Зменшення  витрат обумовлено фактичним рівнем  споживання ПММ та природного газу.</t>
  </si>
  <si>
    <t>Зменшення витрат обумовлено перебуванням працівників на лікарняних, перебування окремих працівників у відпустках по догляду за дітьми до 3 років</t>
  </si>
  <si>
    <t>Зменшення  витрат обумовлено фактичним рівнем  споживання електроенергії.</t>
  </si>
  <si>
    <t>Зменшення  витрат обумовлено фактичним обсягом нарахованої амортизації.</t>
  </si>
  <si>
    <t>Обумовлено зменшенням витрат на оплату праці</t>
  </si>
  <si>
    <t>Зменшення  витрат обумовлено фактичним рівнем  споживання послуг.</t>
  </si>
  <si>
    <t>Зменшення  витрат обумовлено фактичним рівнем  споживання відповідних робіт та послуг.</t>
  </si>
  <si>
    <t>Зменшення витрат обумовлено перебуванням працівників на лікарняних, мобілізацією окремих працівників.</t>
  </si>
  <si>
    <t>Зменшення  витрат обумовлено фактичним рівнем  споживання відповідних матеріальних активів.</t>
  </si>
  <si>
    <t>Обумовлено рівнем фактичних витрат підприємства  у звітному періоді на оплату  комунальних послуг, що підлягали відшкодуванню .</t>
  </si>
  <si>
    <t>Обумовлено рівнем фактичних витрат на виконання  заходів міської цільової програми.</t>
  </si>
  <si>
    <t xml:space="preserve">Обумовлено фактичним рівнем надходження лікарських засобів, виробів медичного призначення, інших активів, поставлених безоплатно або ж у централізованому порядку </t>
  </si>
  <si>
    <t>Обумовлено рівнем фактичних витрат на виконання  відповідних заходів міської цільової програми.</t>
  </si>
  <si>
    <r>
      <t>Керівник</t>
    </r>
    <r>
      <rPr>
        <sz val="14"/>
        <rFont val="Times New Roman"/>
        <family val="1"/>
        <charset val="204"/>
      </rPr>
      <t xml:space="preserve">   ____________Директор_________________________</t>
    </r>
  </si>
  <si>
    <t>Оксана КАЛІНІЧЕНКО</t>
  </si>
  <si>
    <r>
      <t xml:space="preserve">Керівник </t>
    </r>
    <r>
      <rPr>
        <sz val="14"/>
        <rFont val="Times New Roman"/>
        <family val="1"/>
        <charset val="204"/>
      </rPr>
      <t>_______Директор______________________________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</si>
  <si>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_____Директор________________________________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</si>
  <si>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_____________Директор________________________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</si>
  <si>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_______Директор___</t>
    </r>
  </si>
  <si>
    <t>за _________ІІІ квартал 2025 року_____________</t>
  </si>
  <si>
    <t>Обумовлено фактичною потребою у навчанні працівників з питань охорони праці та пожежної безпеки</t>
  </si>
  <si>
    <t>Обумовлено рівнем фактичних витрат підприємства  у звітному періоді на оплату лікарняних - 125 тис.грн. та нарахування ЄСВ 63 тис.грн. на суму лікарняних, які не планувалися</t>
  </si>
  <si>
    <r>
      <t xml:space="preserve">витрати на благодійну допомогу </t>
    </r>
    <r>
      <rPr>
        <b/>
        <i/>
        <sz val="11"/>
        <rFont val="Times New Roman"/>
        <family val="1"/>
        <charset val="204"/>
      </rPr>
      <t xml:space="preserve"> Лікарняні за9 місяців 2025 року -334 тис.грн., ЄСВ, нарах.на лікарняні  -155 тис.грн.</t>
    </r>
  </si>
  <si>
    <t>Зниження загального рівня запланованих доходів обумовлено об'єднанням у поточному році трьох пакетів медичних послуг в один, отримання за окремими пакетами доходів  в обсязі меншому за очікуваний, скасуванням з 01.07.2025р. можливості закладів, що надають первинну медичну допомогу, надавати послуги з мобільної паліативної допомоги. Проведення верифікації пацієнтів здійснюється із застосуванням нульового коефіцієнта при оплаті окремих декларацій (до повної верифікації даних пацієнта).</t>
  </si>
  <si>
    <t>Зменшення  витрат обумовлено фактичним рівнем  їх фактичного споживання.</t>
  </si>
  <si>
    <t>Обумовлено фактичним рівнем відповідних витрат</t>
  </si>
  <si>
    <t>Обумовлено  фактичним рівнем витрат та пов'язано із забезпеченням приміщень електроенергією з використанням генераторів</t>
  </si>
  <si>
    <r>
      <t>інші (</t>
    </r>
    <r>
      <rPr>
        <b/>
        <i/>
        <sz val="12"/>
        <rFont val="Times New Roman"/>
        <family val="1"/>
        <charset val="204"/>
      </rPr>
      <t>штрафи, пені, неустойки)</t>
    </r>
    <r>
      <rPr>
        <sz val="14"/>
        <rFont val="Times New Roman"/>
        <family val="1"/>
        <charset val="204"/>
      </rPr>
      <t xml:space="preserve"> (розшифрувати)</t>
    </r>
  </si>
  <si>
    <r>
      <t>ПДВ, що підлягає сплаті до бюджету за підсумками звітного періоду</t>
    </r>
    <r>
      <rPr>
        <b/>
        <i/>
        <sz val="12"/>
        <rFont val="Times New Roman"/>
        <family val="1"/>
        <charset val="204"/>
      </rPr>
      <t xml:space="preserve"> (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</si>
  <si>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r>
      <t>Розрахунки за продукцію (товари, роботи та послуги) в т.ч</t>
    </r>
    <r>
      <rPr>
        <b/>
        <i/>
        <sz val="11"/>
        <rFont val="Times New Roman"/>
        <family val="1"/>
        <charset val="204"/>
      </rPr>
      <t>.  проведення поточних ремонтів автотранспортних засобів та комп’ютерної та іншої техніки, медичного та іншого обладнання, проведення поточних ремонтів будівель та приміщень (Благоустрій та поточний ремонт ганку нежитлового приміщення АЗПСМ №10  за адр.: м.Ніжин, вул Станіслава Прощенка,21-111 тис.грн., поточний ремонт покрівлі нежитлової будівлі АЗПСМ №9 за адр. : м.Ніжин, вул.Успенська, 2- 9,8 тис.грн., поточний ремонт нежитлового приміщення АЗПСМ №7 за адр. : м.Ніжин, вул.Космонавтів 52/1 – 6,1 тис.грн. )</t>
    </r>
  </si>
  <si>
    <r>
      <t>податок на додану вартість (</t>
    </r>
    <r>
      <rPr>
        <b/>
        <i/>
        <sz val="11"/>
        <rFont val="Times New Roman"/>
        <family val="1"/>
        <charset val="204"/>
      </rPr>
      <t xml:space="preserve">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</si>
  <si>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t>3.1</t>
  </si>
  <si>
    <t>3.2</t>
  </si>
  <si>
    <r>
      <t xml:space="preserve">придбання (виготовлення) інших необоротних матеріальних активів </t>
    </r>
    <r>
      <rPr>
        <b/>
        <i/>
        <sz val="12"/>
        <rFont val="Times New Roman"/>
        <family val="1"/>
        <charset val="204"/>
      </rPr>
      <t>(Тканеві ролети, комутатори, картриджі, калькулятори, вішаки дерев'яні, бактерицидний опромінювач та дозатори одноканальні регульованого об’єму, підставка для дозаторів, мобільні телефони, тонер-картридж, GPS обладнання FMC003 (система управління автопарком), дозатор одноканальний регульований та підставка для дозатора, господар. інструментарій,  тощо)</t>
    </r>
  </si>
  <si>
    <r>
      <t>придбання (виготовлення) інших необоротних матеріальних активів (</t>
    </r>
    <r>
      <rPr>
        <b/>
        <i/>
        <sz val="12"/>
        <rFont val="Times New Roman"/>
        <family val="1"/>
        <charset val="204"/>
      </rPr>
      <t>Стільці, вішаки, дошки дитячі для малювання, м'яка підлога пазл., тощо - гуманітарна допомога )</t>
    </r>
  </si>
  <si>
    <r>
      <t>Інші джерела</t>
    </r>
    <r>
      <rPr>
        <b/>
        <i/>
        <sz val="12"/>
        <rFont val="Times New Roman"/>
        <family val="1"/>
        <charset val="204"/>
      </rPr>
      <t xml:space="preserve"> (Централізована поставка та безлоплатна передача необоротних активів)</t>
    </r>
  </si>
  <si>
    <r>
      <t>придбання (виготовлення) основних засобів ((</t>
    </r>
    <r>
      <rPr>
        <b/>
        <i/>
        <sz val="12"/>
        <rFont val="Times New Roman"/>
        <family val="1"/>
        <charset val="204"/>
      </rPr>
      <t>Крісло для годування немовлят - гуманітарна допомога</t>
    </r>
    <r>
      <rPr>
        <sz val="14"/>
        <rFont val="Times New Roman"/>
        <family val="1"/>
        <charset val="204"/>
      </rPr>
      <t xml:space="preserve"> ))</t>
    </r>
  </si>
  <si>
    <r>
      <t>придбання (виготовлення) основних засобів</t>
    </r>
    <r>
      <rPr>
        <b/>
        <i/>
        <sz val="14"/>
        <rFont val="Times New Roman"/>
        <family val="1"/>
        <charset val="204"/>
      </rPr>
      <t xml:space="preserve"> ( Крісло для годування немовлят)</t>
    </r>
  </si>
  <si>
    <t>до звіту про виконання фінансового плану за __ІІІ квартал 2025р.___ (квартал,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</si>
</sst>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.0000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 Cyr"/>
      <charset val="204"/>
    </font>
    <font>
      <b/>
      <i/>
      <sz val="12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6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5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9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5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5" fillId="0" borderId="1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2" fontId="5" fillId="0" borderId="3" xfId="289" applyNumberFormat="1" applyFont="1" applyFill="1" applyBorder="1" applyAlignment="1">
      <alignment horizontal="right" vertical="center" wrapText="1"/>
    </xf>
    <xf numFmtId="165" fontId="5" fillId="29" borderId="3" xfId="0" applyNumberFormat="1" applyFont="1" applyFill="1" applyBorder="1" applyAlignment="1">
      <alignment horizontal="center" vertical="center" wrapText="1"/>
    </xf>
    <xf numFmtId="172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165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2" fontId="5" fillId="0" borderId="0" xfId="289" applyNumberFormat="1" applyFont="1" applyFill="1" applyBorder="1" applyAlignment="1">
      <alignment horizontal="right" vertical="center" wrapText="1"/>
    </xf>
    <xf numFmtId="165" fontId="4" fillId="27" borderId="14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72" fontId="4" fillId="0" borderId="14" xfId="289" applyNumberFormat="1" applyFont="1" applyFill="1" applyBorder="1" applyAlignment="1">
      <alignment horizontal="right" vertical="center" wrapText="1"/>
    </xf>
    <xf numFmtId="172" fontId="4" fillId="0" borderId="15" xfId="289" applyNumberFormat="1" applyFont="1" applyFill="1" applyBorder="1" applyAlignment="1">
      <alignment horizontal="right" vertical="center" wrapText="1"/>
    </xf>
    <xf numFmtId="172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5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9" fontId="5" fillId="22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65" fontId="5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5" fontId="4" fillId="0" borderId="21" xfId="0" applyNumberFormat="1" applyFont="1" applyFill="1" applyBorder="1" applyAlignment="1">
      <alignment horizontal="center" vertical="center" wrapTex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165" fontId="4" fillId="0" borderId="30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5" fontId="4" fillId="0" borderId="31" xfId="0" applyNumberFormat="1" applyFont="1" applyFill="1" applyBorder="1" applyAlignment="1">
      <alignment horizontal="center" vertical="center" wrapText="1"/>
    </xf>
    <xf numFmtId="0" fontId="4" fillId="0" borderId="25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5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5" fontId="4" fillId="27" borderId="21" xfId="0" applyNumberFormat="1" applyFont="1" applyFill="1" applyBorder="1" applyAlignment="1">
      <alignment horizontal="right" vertical="center" wrapText="1"/>
    </xf>
    <xf numFmtId="165" fontId="4" fillId="27" borderId="3" xfId="0" applyNumberFormat="1" applyFont="1" applyFill="1" applyBorder="1" applyAlignment="1">
      <alignment horizontal="right" vertical="center" wrapText="1"/>
    </xf>
    <xf numFmtId="165" fontId="4" fillId="27" borderId="18" xfId="0" applyNumberFormat="1" applyFont="1" applyFill="1" applyBorder="1" applyAlignment="1">
      <alignment horizontal="right" vertical="center" wrapText="1"/>
    </xf>
    <xf numFmtId="165" fontId="4" fillId="27" borderId="30" xfId="0" applyNumberFormat="1" applyFont="1" applyFill="1" applyBorder="1" applyAlignment="1">
      <alignment horizontal="right" vertical="center" wrapText="1"/>
    </xf>
    <xf numFmtId="165" fontId="5" fillId="27" borderId="21" xfId="0" applyNumberFormat="1" applyFont="1" applyFill="1" applyBorder="1" applyAlignment="1">
      <alignment horizontal="right" vertical="center" wrapText="1"/>
    </xf>
    <xf numFmtId="165" fontId="5" fillId="27" borderId="15" xfId="0" applyNumberFormat="1" applyFont="1" applyFill="1" applyBorder="1" applyAlignment="1">
      <alignment horizontal="right" vertical="center" wrapText="1"/>
    </xf>
    <xf numFmtId="165" fontId="4" fillId="27" borderId="15" xfId="0" applyNumberFormat="1" applyFont="1" applyFill="1" applyBorder="1" applyAlignment="1">
      <alignment horizontal="right" vertical="center" wrapText="1"/>
    </xf>
    <xf numFmtId="165" fontId="4" fillId="27" borderId="31" xfId="0" applyNumberFormat="1" applyFont="1" applyFill="1" applyBorder="1" applyAlignment="1">
      <alignment horizontal="right" vertical="center" wrapText="1"/>
    </xf>
    <xf numFmtId="165" fontId="5" fillId="27" borderId="31" xfId="0" applyNumberFormat="1" applyFont="1" applyFill="1" applyBorder="1" applyAlignment="1">
      <alignment horizontal="right" vertical="center" wrapText="1"/>
    </xf>
    <xf numFmtId="179" fontId="4" fillId="27" borderId="22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3" xfId="0" applyNumberFormat="1" applyFont="1" applyFill="1" applyBorder="1" applyAlignment="1">
      <alignment horizontal="right" vertical="center" wrapText="1"/>
    </xf>
    <xf numFmtId="179" fontId="5" fillId="27" borderId="22" xfId="0" applyNumberFormat="1" applyFont="1" applyFill="1" applyBorder="1" applyAlignment="1">
      <alignment horizontal="right" vertical="center" wrapText="1"/>
    </xf>
    <xf numFmtId="179" fontId="5" fillId="27" borderId="33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9" fontId="4" fillId="27" borderId="34" xfId="0" applyNumberFormat="1" applyFont="1" applyFill="1" applyBorder="1" applyAlignment="1">
      <alignment horizontal="right" vertical="center" wrapText="1"/>
    </xf>
    <xf numFmtId="179" fontId="5" fillId="27" borderId="34" xfId="0" applyNumberFormat="1" applyFont="1" applyFill="1" applyBorder="1" applyAlignment="1">
      <alignment horizontal="right" vertical="center" wrapText="1"/>
    </xf>
    <xf numFmtId="179" fontId="4" fillId="27" borderId="35" xfId="0" applyNumberFormat="1" applyFont="1" applyFill="1" applyBorder="1" applyAlignment="1">
      <alignment horizontal="right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165" fontId="4" fillId="27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5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5" fillId="0" borderId="3" xfId="243" applyFont="1" applyFill="1" applyBorder="1" applyAlignment="1">
      <alignment horizontal="center" vertical="center"/>
    </xf>
    <xf numFmtId="165" fontId="4" fillId="27" borderId="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right" vertical="center" wrapText="1"/>
    </xf>
    <xf numFmtId="14" fontId="5" fillId="30" borderId="3" xfId="0" applyNumberFormat="1" applyFont="1" applyFill="1" applyBorder="1" applyAlignment="1">
      <alignment horizontal="center" vertical="center"/>
    </xf>
    <xf numFmtId="2" fontId="4" fillId="27" borderId="21" xfId="0" applyNumberFormat="1" applyFont="1" applyFill="1" applyBorder="1" applyAlignment="1">
      <alignment horizontal="right" vertical="center" wrapText="1"/>
    </xf>
    <xf numFmtId="2" fontId="4" fillId="27" borderId="22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5" fillId="27" borderId="15" xfId="0" applyNumberFormat="1" applyFont="1" applyFill="1" applyBorder="1" applyAlignment="1">
      <alignment horizontal="right" vertical="center" wrapText="1"/>
    </xf>
    <xf numFmtId="2" fontId="5" fillId="27" borderId="33" xfId="0" applyNumberFormat="1" applyFont="1" applyFill="1" applyBorder="1" applyAlignment="1">
      <alignment horizontal="right" vertical="center" wrapText="1"/>
    </xf>
    <xf numFmtId="2" fontId="4" fillId="27" borderId="3" xfId="0" applyNumberFormat="1" applyFont="1" applyFill="1" applyBorder="1" applyAlignment="1">
      <alignment horizontal="right" vertical="center" wrapText="1"/>
    </xf>
    <xf numFmtId="2" fontId="4" fillId="27" borderId="15" xfId="0" applyNumberFormat="1" applyFont="1" applyFill="1" applyBorder="1" applyAlignment="1">
      <alignment horizontal="right" vertical="center" wrapText="1"/>
    </xf>
    <xf numFmtId="2" fontId="4" fillId="27" borderId="33" xfId="0" applyNumberFormat="1" applyFont="1" applyFill="1" applyBorder="1" applyAlignment="1">
      <alignment horizontal="right" vertical="center" wrapText="1"/>
    </xf>
    <xf numFmtId="2" fontId="68" fillId="27" borderId="3" xfId="0" applyNumberFormat="1" applyFont="1" applyFill="1" applyBorder="1" applyAlignment="1">
      <alignment horizontal="right" vertical="center" wrapText="1"/>
    </xf>
    <xf numFmtId="2" fontId="7" fillId="30" borderId="15" xfId="0" applyNumberFormat="1" applyFont="1" applyFill="1" applyBorder="1" applyAlignment="1">
      <alignment horizontal="right" vertical="center" wrapText="1"/>
    </xf>
    <xf numFmtId="2" fontId="68" fillId="27" borderId="18" xfId="0" applyNumberFormat="1" applyFont="1" applyFill="1" applyBorder="1" applyAlignment="1">
      <alignment horizontal="right" vertical="center" wrapText="1"/>
    </xf>
    <xf numFmtId="2" fontId="5" fillId="27" borderId="31" xfId="0" applyNumberFormat="1" applyFont="1" applyFill="1" applyBorder="1" applyAlignment="1">
      <alignment horizontal="right" vertical="center" wrapText="1"/>
    </xf>
    <xf numFmtId="2" fontId="5" fillId="27" borderId="34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0" fontId="8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4" fillId="27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4" fillId="27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46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8" xfId="235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" fillId="0" borderId="3" xfId="0" quotePrefix="1" applyNumberFormat="1" applyFont="1" applyFill="1" applyBorder="1" applyAlignment="1">
      <alignment horizontal="left" vertical="center" wrapText="1"/>
    </xf>
    <xf numFmtId="49" fontId="5" fillId="0" borderId="32" xfId="0" quotePrefix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77" fillId="0" borderId="32" xfId="0" quotePrefix="1" applyNumberFormat="1" applyFont="1" applyFill="1" applyBorder="1" applyAlignment="1">
      <alignment horizontal="left" vertical="center" wrapText="1"/>
    </xf>
    <xf numFmtId="0" fontId="78" fillId="0" borderId="16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49" fontId="77" fillId="0" borderId="32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6" fillId="0" borderId="3" xfId="0" quotePrefix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76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2" xfId="243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center" vertical="center" wrapText="1"/>
    </xf>
    <xf numFmtId="0" fontId="4" fillId="0" borderId="17" xfId="243" applyFont="1" applyFill="1" applyBorder="1" applyAlignment="1">
      <alignment horizontal="center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3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9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32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Ener 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abSelected="1" topLeftCell="A97" zoomScale="80" zoomScaleNormal="80" zoomScaleSheetLayoutView="51" zoomScalePageLayoutView="73" workbookViewId="0">
      <selection activeCell="C117" sqref="C117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8.570312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00"/>
      <c r="B1" s="14"/>
      <c r="C1" s="14"/>
      <c r="D1" s="14"/>
      <c r="E1" s="200"/>
      <c r="F1" s="186"/>
      <c r="G1" s="186"/>
      <c r="H1" s="186"/>
      <c r="I1" s="54"/>
      <c r="J1" s="54"/>
      <c r="K1" s="54"/>
      <c r="L1" s="54"/>
    </row>
    <row r="2" spans="1:12" ht="18.75" customHeight="1">
      <c r="A2" s="43"/>
      <c r="B2" s="179"/>
      <c r="C2" s="179"/>
      <c r="D2" s="179"/>
      <c r="E2" s="200"/>
      <c r="F2" s="210" t="s">
        <v>358</v>
      </c>
      <c r="G2" s="206"/>
      <c r="H2" s="186"/>
      <c r="I2" s="54"/>
      <c r="J2" s="54"/>
      <c r="K2" s="54"/>
      <c r="L2" s="54"/>
    </row>
    <row r="3" spans="1:12" ht="18.75" customHeight="1">
      <c r="A3" s="179"/>
      <c r="B3" s="179"/>
      <c r="C3" s="179"/>
      <c r="D3" s="179"/>
      <c r="E3" s="186"/>
      <c r="F3" s="211" t="s">
        <v>359</v>
      </c>
      <c r="G3" s="206"/>
      <c r="H3" s="186"/>
      <c r="I3" s="54"/>
      <c r="J3" s="54"/>
      <c r="K3" s="54"/>
      <c r="L3" s="54"/>
    </row>
    <row r="4" spans="1:12" ht="18.75" customHeight="1">
      <c r="A4" s="179"/>
      <c r="B4" s="179"/>
      <c r="C4" s="179"/>
      <c r="D4" s="179"/>
      <c r="E4" s="186"/>
      <c r="F4" s="211" t="s">
        <v>360</v>
      </c>
      <c r="G4" s="206"/>
      <c r="H4" s="186"/>
      <c r="I4" s="54"/>
      <c r="J4" s="54"/>
      <c r="K4" s="54"/>
      <c r="L4" s="54"/>
    </row>
    <row r="5" spans="1:12" ht="18.75" customHeight="1">
      <c r="A5" s="179"/>
      <c r="B5" s="179"/>
      <c r="C5" s="179"/>
      <c r="D5" s="179"/>
      <c r="E5" s="186"/>
      <c r="F5" s="210" t="s">
        <v>361</v>
      </c>
      <c r="G5" s="206"/>
      <c r="H5" s="186"/>
      <c r="I5" s="54"/>
      <c r="J5" s="54"/>
      <c r="K5" s="54"/>
      <c r="L5" s="54"/>
    </row>
    <row r="6" spans="1:12" ht="18.75" customHeight="1">
      <c r="A6" s="179"/>
      <c r="B6" s="179"/>
      <c r="C6" s="179"/>
      <c r="D6" s="179"/>
      <c r="E6" s="186"/>
      <c r="F6" s="206"/>
      <c r="G6" s="206"/>
      <c r="H6" s="186"/>
      <c r="I6" s="54"/>
      <c r="J6" s="54"/>
      <c r="K6" s="54"/>
      <c r="L6" s="54"/>
    </row>
    <row r="7" spans="1:12" ht="18.75" customHeight="1">
      <c r="A7" s="179"/>
      <c r="B7" s="179"/>
      <c r="C7" s="179"/>
      <c r="D7" s="179"/>
      <c r="E7" s="186"/>
      <c r="F7" s="206"/>
      <c r="G7" s="206"/>
      <c r="H7" s="186"/>
      <c r="I7" s="54"/>
      <c r="J7" s="54"/>
      <c r="K7" s="54"/>
      <c r="L7" s="54"/>
    </row>
    <row r="8" spans="1:12" ht="18.75" customHeight="1">
      <c r="A8" s="179"/>
      <c r="B8" s="179"/>
      <c r="C8" s="179"/>
      <c r="D8" s="179"/>
      <c r="E8" s="186"/>
      <c r="F8" s="186"/>
      <c r="G8" s="186"/>
      <c r="H8" s="186"/>
      <c r="I8" s="54"/>
      <c r="J8" s="54"/>
      <c r="K8" s="54"/>
      <c r="L8" s="54"/>
    </row>
    <row r="9" spans="1:12" ht="39.75" customHeight="1">
      <c r="A9" s="145"/>
      <c r="B9" s="146"/>
      <c r="C9" s="146"/>
      <c r="D9" s="146"/>
      <c r="E9" s="252" t="s">
        <v>0</v>
      </c>
      <c r="F9" s="254"/>
      <c r="G9" s="252" t="s">
        <v>1</v>
      </c>
      <c r="H9" s="254"/>
      <c r="I9" s="200"/>
      <c r="J9" s="200"/>
      <c r="K9" s="200"/>
      <c r="L9" s="200"/>
    </row>
    <row r="10" spans="1:12" ht="45.75" customHeight="1">
      <c r="A10" s="147" t="s">
        <v>2</v>
      </c>
      <c r="B10" s="252" t="s">
        <v>389</v>
      </c>
      <c r="C10" s="253"/>
      <c r="D10" s="254"/>
      <c r="E10" s="148" t="s">
        <v>3</v>
      </c>
      <c r="F10" s="147">
        <v>38860563</v>
      </c>
      <c r="G10" s="149" t="s">
        <v>4</v>
      </c>
      <c r="H10" s="223">
        <v>45744</v>
      </c>
      <c r="I10" s="200"/>
      <c r="J10" s="200"/>
      <c r="K10" s="200"/>
      <c r="L10" s="200"/>
    </row>
    <row r="11" spans="1:12" ht="20.100000000000001" customHeight="1">
      <c r="A11" s="148" t="s">
        <v>5</v>
      </c>
      <c r="B11" s="252" t="s">
        <v>390</v>
      </c>
      <c r="C11" s="253"/>
      <c r="D11" s="254"/>
      <c r="E11" s="147" t="s">
        <v>6</v>
      </c>
      <c r="F11" s="148">
        <v>150</v>
      </c>
      <c r="G11" s="149" t="s">
        <v>4</v>
      </c>
      <c r="H11" s="223">
        <v>45834</v>
      </c>
      <c r="I11" s="200"/>
      <c r="J11" s="200"/>
      <c r="K11" s="200"/>
      <c r="L11" s="200"/>
    </row>
    <row r="12" spans="1:12" ht="20.100000000000001" customHeight="1">
      <c r="A12" s="150" t="s">
        <v>7</v>
      </c>
      <c r="B12" s="252"/>
      <c r="C12" s="253"/>
      <c r="D12" s="254"/>
      <c r="E12" s="148" t="s">
        <v>8</v>
      </c>
      <c r="F12" s="148"/>
      <c r="G12" s="149" t="s">
        <v>4</v>
      </c>
      <c r="H12" s="223">
        <v>45931</v>
      </c>
      <c r="I12" s="200"/>
      <c r="J12" s="200"/>
      <c r="K12" s="200"/>
      <c r="L12" s="200"/>
    </row>
    <row r="13" spans="1:12" ht="20.100000000000001" customHeight="1">
      <c r="A13" s="147" t="s">
        <v>9</v>
      </c>
      <c r="B13" s="252" t="s">
        <v>392</v>
      </c>
      <c r="C13" s="253"/>
      <c r="D13" s="254"/>
      <c r="E13" s="147" t="s">
        <v>10</v>
      </c>
      <c r="F13" s="222" t="s">
        <v>391</v>
      </c>
      <c r="G13" s="149" t="s">
        <v>4</v>
      </c>
      <c r="H13" s="223"/>
      <c r="I13" s="200"/>
      <c r="J13" s="200"/>
      <c r="K13" s="200"/>
      <c r="L13" s="200"/>
    </row>
    <row r="14" spans="1:12" ht="20.100000000000001" customHeight="1">
      <c r="A14" s="147" t="s">
        <v>11</v>
      </c>
      <c r="B14" s="252"/>
      <c r="C14" s="253"/>
      <c r="D14" s="253"/>
      <c r="E14" s="253"/>
      <c r="F14" s="253"/>
      <c r="G14" s="253"/>
      <c r="H14" s="254"/>
      <c r="I14" s="200"/>
      <c r="J14" s="200"/>
      <c r="K14" s="200"/>
      <c r="L14" s="200"/>
    </row>
    <row r="15" spans="1:12" ht="20.100000000000001" customHeight="1">
      <c r="A15" s="147" t="s">
        <v>12</v>
      </c>
      <c r="B15" s="252"/>
      <c r="C15" s="253"/>
      <c r="D15" s="253"/>
      <c r="E15" s="253"/>
      <c r="F15" s="253"/>
      <c r="G15" s="253"/>
      <c r="H15" s="254"/>
      <c r="I15" s="200"/>
      <c r="J15" s="200"/>
      <c r="K15" s="200"/>
      <c r="L15" s="200"/>
    </row>
    <row r="16" spans="1:12" ht="20.100000000000001" customHeight="1">
      <c r="A16" s="147" t="s">
        <v>13</v>
      </c>
      <c r="B16" s="252"/>
      <c r="C16" s="253"/>
      <c r="D16" s="253"/>
      <c r="E16" s="253"/>
      <c r="F16" s="253"/>
      <c r="G16" s="253"/>
      <c r="H16" s="254"/>
      <c r="I16" s="200"/>
      <c r="J16" s="200"/>
      <c r="K16" s="200"/>
      <c r="L16" s="200"/>
    </row>
    <row r="17" spans="1:8" ht="20.100000000000001" customHeight="1">
      <c r="A17" s="147" t="s">
        <v>14</v>
      </c>
      <c r="B17" s="252">
        <v>135</v>
      </c>
      <c r="C17" s="253"/>
      <c r="D17" s="253"/>
      <c r="E17" s="253"/>
      <c r="F17" s="253"/>
      <c r="G17" s="253"/>
      <c r="H17" s="254"/>
    </row>
    <row r="18" spans="1:8" ht="20.100000000000001" customHeight="1">
      <c r="A18" s="10" t="s">
        <v>15</v>
      </c>
      <c r="B18" s="272" t="s">
        <v>393</v>
      </c>
      <c r="C18" s="273"/>
      <c r="D18" s="273"/>
      <c r="E18" s="273"/>
      <c r="F18" s="273"/>
      <c r="G18" s="273"/>
      <c r="H18" s="274"/>
    </row>
    <row r="19" spans="1:8" ht="20.100000000000001" customHeight="1">
      <c r="A19" s="8" t="s">
        <v>16</v>
      </c>
      <c r="B19" s="272" t="s">
        <v>394</v>
      </c>
      <c r="C19" s="273"/>
      <c r="D19" s="273"/>
      <c r="E19" s="274"/>
      <c r="F19" s="275" t="s">
        <v>17</v>
      </c>
      <c r="G19" s="276"/>
      <c r="H19" s="8"/>
    </row>
    <row r="20" spans="1:8" ht="19.5" customHeight="1">
      <c r="A20" s="10" t="s">
        <v>18</v>
      </c>
      <c r="B20" s="272" t="s">
        <v>395</v>
      </c>
      <c r="C20" s="273"/>
      <c r="D20" s="273"/>
      <c r="E20" s="274"/>
      <c r="F20" s="268" t="s">
        <v>19</v>
      </c>
      <c r="G20" s="269"/>
      <c r="H20" s="8"/>
    </row>
    <row r="21" spans="1:8" ht="20.100000000000001" customHeight="1">
      <c r="A21" s="200"/>
      <c r="B21" s="32"/>
      <c r="C21" s="32"/>
      <c r="D21" s="32"/>
      <c r="E21" s="32"/>
      <c r="F21" s="200"/>
      <c r="G21" s="200"/>
      <c r="H21" s="200"/>
    </row>
    <row r="22" spans="1:8" ht="19.5" customHeight="1">
      <c r="A22" s="186"/>
      <c r="B22" s="200"/>
      <c r="C22" s="200"/>
      <c r="D22" s="200"/>
      <c r="E22" s="200"/>
      <c r="F22" s="200"/>
      <c r="G22" s="200"/>
      <c r="H22" s="200"/>
    </row>
    <row r="23" spans="1:8" ht="19.5" customHeight="1">
      <c r="A23" s="267" t="s">
        <v>20</v>
      </c>
      <c r="B23" s="267"/>
      <c r="C23" s="267"/>
      <c r="D23" s="267"/>
      <c r="E23" s="267"/>
      <c r="F23" s="267"/>
      <c r="G23" s="267"/>
      <c r="H23" s="267"/>
    </row>
    <row r="24" spans="1:8">
      <c r="A24" s="267" t="s">
        <v>21</v>
      </c>
      <c r="B24" s="267"/>
      <c r="C24" s="267"/>
      <c r="D24" s="267"/>
      <c r="E24" s="267"/>
      <c r="F24" s="267"/>
      <c r="G24" s="267"/>
      <c r="H24" s="267"/>
    </row>
    <row r="25" spans="1:8">
      <c r="A25" s="267" t="s">
        <v>458</v>
      </c>
      <c r="B25" s="267"/>
      <c r="C25" s="267"/>
      <c r="D25" s="267"/>
      <c r="E25" s="267"/>
      <c r="F25" s="267"/>
      <c r="G25" s="267"/>
      <c r="H25" s="267"/>
    </row>
    <row r="26" spans="1:8">
      <c r="A26" s="281" t="s">
        <v>22</v>
      </c>
      <c r="B26" s="281"/>
      <c r="C26" s="281"/>
      <c r="D26" s="281"/>
      <c r="E26" s="281"/>
      <c r="F26" s="281"/>
      <c r="G26" s="281"/>
      <c r="H26" s="281"/>
    </row>
    <row r="27" spans="1:8" ht="9" customHeight="1">
      <c r="A27" s="175"/>
      <c r="B27" s="175"/>
      <c r="C27" s="175"/>
      <c r="D27" s="175"/>
      <c r="E27" s="175"/>
      <c r="F27" s="175"/>
      <c r="G27" s="175"/>
      <c r="H27" s="175"/>
    </row>
    <row r="28" spans="1:8">
      <c r="A28" s="267" t="s">
        <v>23</v>
      </c>
      <c r="B28" s="267"/>
      <c r="C28" s="267"/>
      <c r="D28" s="267"/>
      <c r="E28" s="267"/>
      <c r="F28" s="267"/>
      <c r="G28" s="267"/>
      <c r="H28" s="267"/>
    </row>
    <row r="29" spans="1:8" ht="12" customHeight="1" thickBot="1">
      <c r="A29" s="200"/>
      <c r="B29" s="17"/>
      <c r="C29" s="17"/>
      <c r="D29" s="17"/>
      <c r="E29" s="17"/>
      <c r="F29" s="17"/>
      <c r="G29" s="17"/>
      <c r="H29" s="17"/>
    </row>
    <row r="30" spans="1:8" ht="43.5" customHeight="1">
      <c r="A30" s="270" t="s">
        <v>24</v>
      </c>
      <c r="B30" s="277" t="s">
        <v>25</v>
      </c>
      <c r="C30" s="277" t="s">
        <v>26</v>
      </c>
      <c r="D30" s="277"/>
      <c r="E30" s="282" t="s">
        <v>27</v>
      </c>
      <c r="F30" s="282"/>
      <c r="G30" s="282"/>
      <c r="H30" s="283"/>
    </row>
    <row r="31" spans="1:8" ht="44.25" customHeight="1">
      <c r="A31" s="271"/>
      <c r="B31" s="284"/>
      <c r="C31" s="176" t="s">
        <v>28</v>
      </c>
      <c r="D31" s="176" t="s">
        <v>29</v>
      </c>
      <c r="E31" s="197" t="s">
        <v>30</v>
      </c>
      <c r="F31" s="197" t="s">
        <v>31</v>
      </c>
      <c r="G31" s="197" t="s">
        <v>32</v>
      </c>
      <c r="H31" s="92" t="s">
        <v>33</v>
      </c>
    </row>
    <row r="32" spans="1:8" ht="19.5" thickBot="1">
      <c r="A32" s="137">
        <v>1</v>
      </c>
      <c r="B32" s="138">
        <v>2</v>
      </c>
      <c r="C32" s="108">
        <v>3</v>
      </c>
      <c r="D32" s="138">
        <v>4</v>
      </c>
      <c r="E32" s="108">
        <v>5</v>
      </c>
      <c r="F32" s="138">
        <v>6</v>
      </c>
      <c r="G32" s="108">
        <v>7</v>
      </c>
      <c r="H32" s="139">
        <v>8</v>
      </c>
    </row>
    <row r="33" spans="1:8" s="5" customFormat="1" ht="25.5" customHeight="1" thickBot="1">
      <c r="A33" s="260" t="s">
        <v>34</v>
      </c>
      <c r="B33" s="261"/>
      <c r="C33" s="261"/>
      <c r="D33" s="261"/>
      <c r="E33" s="261"/>
      <c r="F33" s="261"/>
      <c r="G33" s="261"/>
      <c r="H33" s="262"/>
    </row>
    <row r="34" spans="1:8" s="5" customFormat="1" ht="20.100000000000001" customHeight="1">
      <c r="A34" s="133" t="s">
        <v>35</v>
      </c>
      <c r="B34" s="134">
        <v>1000</v>
      </c>
      <c r="C34" s="112">
        <f>'І. Інф. до звіт.'!C30</f>
        <v>32882</v>
      </c>
      <c r="D34" s="112">
        <f>'І. Інф. до звіт.'!D30</f>
        <v>34523</v>
      </c>
      <c r="E34" s="112">
        <f>'І. Інф. до звіт.'!E30</f>
        <v>12928</v>
      </c>
      <c r="F34" s="112">
        <f>'І. Інф. до звіт.'!F30</f>
        <v>11857</v>
      </c>
      <c r="G34" s="155">
        <f>F34-E34</f>
        <v>-1071</v>
      </c>
      <c r="H34" s="164">
        <f>(F34/E34)*100</f>
        <v>91.715655940594047</v>
      </c>
    </row>
    <row r="35" spans="1:8" s="5" customFormat="1" ht="20.100000000000001" customHeight="1">
      <c r="A35" s="113" t="s">
        <v>36</v>
      </c>
      <c r="B35" s="176">
        <v>1010</v>
      </c>
      <c r="C35" s="55">
        <f>'І. Інф. до звіт.'!C31</f>
        <v>-36158</v>
      </c>
      <c r="D35" s="55">
        <f>'І. Інф. до звіт.'!D31</f>
        <v>-40964</v>
      </c>
      <c r="E35" s="55">
        <f>'І. Інф. до звіт.'!E31</f>
        <v>-14095</v>
      </c>
      <c r="F35" s="55">
        <f>'І. Інф. до звіт.'!F31</f>
        <v>-12753</v>
      </c>
      <c r="G35" s="156">
        <f>F35-E35</f>
        <v>1342</v>
      </c>
      <c r="H35" s="165">
        <f>(F35/E35)*100</f>
        <v>90.478893224547704</v>
      </c>
    </row>
    <row r="36" spans="1:8" s="5" customFormat="1" ht="20.100000000000001" customHeight="1">
      <c r="A36" s="114" t="s">
        <v>37</v>
      </c>
      <c r="B36" s="188">
        <v>1020</v>
      </c>
      <c r="C36" s="194">
        <f>SUM(C34:C35)</f>
        <v>-3276</v>
      </c>
      <c r="D36" s="194">
        <f>SUM(D34:D35)</f>
        <v>-6441</v>
      </c>
      <c r="E36" s="194">
        <f>SUM(E34:E35)</f>
        <v>-1167</v>
      </c>
      <c r="F36" s="194">
        <f>SUM(F34:F35)</f>
        <v>-896</v>
      </c>
      <c r="G36" s="156">
        <f>F36-E36</f>
        <v>271</v>
      </c>
      <c r="H36" s="165">
        <f>(F36/E36)*100</f>
        <v>76.778063410454152</v>
      </c>
    </row>
    <row r="37" spans="1:8" s="5" customFormat="1" ht="20.100000000000001" customHeight="1">
      <c r="A37" s="115" t="s">
        <v>38</v>
      </c>
      <c r="B37" s="188">
        <v>1300</v>
      </c>
      <c r="C37" s="56">
        <f>'І. Інф. до звіт.'!C109</f>
        <v>-4136</v>
      </c>
      <c r="D37" s="56">
        <f>'І. Інф. до звіт.'!D109</f>
        <v>-4377</v>
      </c>
      <c r="E37" s="56">
        <f>'І. Інф. до звіт.'!E109</f>
        <v>-1338</v>
      </c>
      <c r="F37" s="56">
        <f>'І. Інф. до звіт.'!F109</f>
        <v>-2445</v>
      </c>
      <c r="G37" s="156">
        <f>F37-E37</f>
        <v>-1107</v>
      </c>
      <c r="H37" s="165">
        <f>(F37/E37)*100</f>
        <v>182.7354260089686</v>
      </c>
    </row>
    <row r="38" spans="1:8" s="5" customFormat="1" ht="20.100000000000001" customHeight="1" thickBot="1">
      <c r="A38" s="135" t="s">
        <v>39</v>
      </c>
      <c r="B38" s="136">
        <v>1200</v>
      </c>
      <c r="C38" s="90">
        <f>'І. Інф. до звіт.'!C103</f>
        <v>-1437</v>
      </c>
      <c r="D38" s="90">
        <f>'І. Інф. до звіт.'!D103</f>
        <v>-493</v>
      </c>
      <c r="E38" s="90">
        <f>'І. Інф. до звіт.'!E103</f>
        <v>1</v>
      </c>
      <c r="F38" s="90">
        <f>'І. Інф. до звіт.'!F103</f>
        <v>-1089</v>
      </c>
      <c r="G38" s="157">
        <f>F38-E38</f>
        <v>-1090</v>
      </c>
      <c r="H38" s="166">
        <f>(F38/E38)*100</f>
        <v>-108900</v>
      </c>
    </row>
    <row r="39" spans="1:8" s="5" customFormat="1" ht="28.5" customHeight="1" thickBot="1">
      <c r="A39" s="260" t="s">
        <v>40</v>
      </c>
      <c r="B39" s="261"/>
      <c r="C39" s="261"/>
      <c r="D39" s="261"/>
      <c r="E39" s="261"/>
      <c r="F39" s="261"/>
      <c r="G39" s="261"/>
      <c r="H39" s="262"/>
    </row>
    <row r="40" spans="1:8" s="5" customFormat="1">
      <c r="A40" s="130" t="s">
        <v>41</v>
      </c>
      <c r="B40" s="106">
        <v>2111</v>
      </c>
      <c r="C40" s="109">
        <f>'ІІ. Розр. з бюджетом'!C24</f>
        <v>0</v>
      </c>
      <c r="D40" s="109">
        <f>'ІІ. Розр. з бюджетом'!D24</f>
        <v>0</v>
      </c>
      <c r="E40" s="109">
        <f>'ІІ. Розр. з бюджетом'!E24</f>
        <v>0</v>
      </c>
      <c r="F40" s="109">
        <f>'ІІ. Розр. з бюджетом'!F24</f>
        <v>0</v>
      </c>
      <c r="G40" s="155">
        <f t="shared" ref="G40:G45" si="0">F40-E40</f>
        <v>0</v>
      </c>
      <c r="H40" s="164"/>
    </row>
    <row r="41" spans="1:8" s="5" customFormat="1" ht="37.5">
      <c r="A41" s="116" t="s">
        <v>42</v>
      </c>
      <c r="B41" s="182">
        <v>2112</v>
      </c>
      <c r="C41" s="51">
        <f>'ІІ. Розр. з бюджетом'!C25</f>
        <v>27</v>
      </c>
      <c r="D41" s="51">
        <f>'ІІ. Розр. з бюджетом'!D25</f>
        <v>56</v>
      </c>
      <c r="E41" s="51">
        <f>'ІІ. Розр. з бюджетом'!E25</f>
        <v>35</v>
      </c>
      <c r="F41" s="51">
        <f>'ІІ. Розр. з бюджетом'!F25</f>
        <v>31</v>
      </c>
      <c r="G41" s="156">
        <f t="shared" si="0"/>
        <v>-4</v>
      </c>
      <c r="H41" s="165">
        <f>(F41/E41)*100</f>
        <v>88.571428571428569</v>
      </c>
    </row>
    <row r="42" spans="1:8" s="5" customFormat="1" ht="36.75" customHeight="1">
      <c r="A42" s="117" t="s">
        <v>43</v>
      </c>
      <c r="B42" s="176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>
        <f>'ІІ. Розр. з бюджетом'!E26</f>
        <v>0</v>
      </c>
      <c r="F42" s="51">
        <f>'ІІ. Розр. з бюджетом'!F26</f>
        <v>0</v>
      </c>
      <c r="G42" s="156">
        <f t="shared" si="0"/>
        <v>0</v>
      </c>
      <c r="H42" s="165"/>
    </row>
    <row r="43" spans="1:8" s="5" customFormat="1" ht="42" customHeight="1">
      <c r="A43" s="117" t="s">
        <v>44</v>
      </c>
      <c r="B43" s="176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56">
        <f t="shared" si="0"/>
        <v>0</v>
      </c>
      <c r="H43" s="165"/>
    </row>
    <row r="44" spans="1:8" s="5" customFormat="1" ht="60.75" customHeight="1">
      <c r="A44" s="118" t="s">
        <v>45</v>
      </c>
      <c r="B44" s="176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56">
        <f t="shared" si="0"/>
        <v>0</v>
      </c>
      <c r="H44" s="165"/>
    </row>
    <row r="45" spans="1:8" s="5" customFormat="1" ht="22.5" customHeight="1" thickBot="1">
      <c r="A45" s="122" t="s">
        <v>46</v>
      </c>
      <c r="B45" s="131">
        <v>2200</v>
      </c>
      <c r="C45" s="132">
        <f>'ІІ. Розр. з бюджетом'!C46</f>
        <v>9898</v>
      </c>
      <c r="D45" s="132">
        <f>'ІІ. Розр. з бюджетом'!D46</f>
        <v>11218</v>
      </c>
      <c r="E45" s="132">
        <f>'ІІ. Розр. з бюджетом'!E46</f>
        <v>4789</v>
      </c>
      <c r="F45" s="132">
        <f>'ІІ. Розр. з бюджетом'!F46</f>
        <v>4266</v>
      </c>
      <c r="G45" s="157">
        <f t="shared" si="0"/>
        <v>-523</v>
      </c>
      <c r="H45" s="166">
        <f>(F45/E45)*100</f>
        <v>89.079139695134685</v>
      </c>
    </row>
    <row r="46" spans="1:8" s="5" customFormat="1" ht="28.5" customHeight="1" thickBot="1">
      <c r="A46" s="263" t="s">
        <v>47</v>
      </c>
      <c r="B46" s="264"/>
      <c r="C46" s="264"/>
      <c r="D46" s="264"/>
      <c r="E46" s="264"/>
      <c r="F46" s="264"/>
      <c r="G46" s="264"/>
      <c r="H46" s="265"/>
    </row>
    <row r="47" spans="1:8" s="5" customFormat="1" ht="20.100000000000001" customHeight="1" thickBot="1">
      <c r="A47" s="127" t="s">
        <v>48</v>
      </c>
      <c r="B47" s="128">
        <v>4000</v>
      </c>
      <c r="C47" s="129">
        <f>'IV кап.інв. V кред.'!H6</f>
        <v>8645</v>
      </c>
      <c r="D47" s="129">
        <f>'IV кап.інв. V кред.'!J6</f>
        <v>1173</v>
      </c>
      <c r="E47" s="129">
        <f>'IV кап.інв. V кред.'!L6</f>
        <v>265</v>
      </c>
      <c r="F47" s="129">
        <f>'IV кап.інв. V кред.'!N6</f>
        <v>256</v>
      </c>
      <c r="G47" s="158">
        <f>F47-E47</f>
        <v>-9</v>
      </c>
      <c r="H47" s="172">
        <f>(F47/E47)*100</f>
        <v>96.603773584905667</v>
      </c>
    </row>
    <row r="48" spans="1:8" s="5" customFormat="1" ht="27" customHeight="1" thickBot="1">
      <c r="A48" s="255" t="s">
        <v>49</v>
      </c>
      <c r="B48" s="256"/>
      <c r="C48" s="256"/>
      <c r="D48" s="256"/>
      <c r="E48" s="256"/>
      <c r="F48" s="256"/>
      <c r="G48" s="256"/>
      <c r="H48" s="257"/>
    </row>
    <row r="49" spans="1:9" s="5" customFormat="1" ht="27" customHeight="1">
      <c r="A49" s="214" t="s">
        <v>363</v>
      </c>
      <c r="B49" s="213"/>
      <c r="C49" s="77" t="s">
        <v>50</v>
      </c>
      <c r="D49" s="77" t="s">
        <v>50</v>
      </c>
      <c r="E49" s="77" t="s">
        <v>50</v>
      </c>
      <c r="F49" s="77" t="s">
        <v>50</v>
      </c>
      <c r="G49" s="77" t="s">
        <v>50</v>
      </c>
      <c r="H49" s="77" t="s">
        <v>50</v>
      </c>
    </row>
    <row r="50" spans="1:9" s="5" customFormat="1" ht="57.75" customHeight="1">
      <c r="A50" s="118" t="s">
        <v>362</v>
      </c>
      <c r="B50" s="205">
        <v>5010</v>
      </c>
      <c r="C50" s="242">
        <f>C38/C34</f>
        <v>-4.3701721306489874E-2</v>
      </c>
      <c r="D50" s="242">
        <f>D38/D34</f>
        <v>-1.4280334849230948E-2</v>
      </c>
      <c r="E50" s="242">
        <f>E38/E34</f>
        <v>7.7351485148514852E-5</v>
      </c>
      <c r="F50" s="242">
        <f>F38/F34</f>
        <v>-9.1844480053976552E-2</v>
      </c>
      <c r="G50" s="77" t="s">
        <v>50</v>
      </c>
      <c r="H50" s="107" t="s">
        <v>50</v>
      </c>
      <c r="I50" s="154"/>
    </row>
    <row r="51" spans="1:9" s="5" customFormat="1" ht="93.75">
      <c r="A51" s="118" t="s">
        <v>370</v>
      </c>
      <c r="B51" s="205">
        <v>5011</v>
      </c>
      <c r="C51" s="242">
        <f>'І. Інф. до звіт.'!C87/('І. Інф. до звіт.'!C31+'І. Інф. до звіт.'!C42+'І. Інф. до звіт.'!C65+'І. Інф. до звіт.'!C78)</f>
        <v>5.0910587063383791E-2</v>
      </c>
      <c r="D51" s="242">
        <f>'І. Інф. до звіт.'!D87/('І. Інф. до звіт.'!D31+'І. Інф. до звіт.'!D42+'І. Інф. до звіт.'!D65+'І. Інф. до звіт.'!D78)</f>
        <v>3.922412107465488E-2</v>
      </c>
      <c r="E51" s="242">
        <f>'І. Інф. до звіт.'!E87/('І. Інф. до звіт.'!E31+'І. Інф. до звіт.'!E42+'І. Інф. до звіт.'!E65+'І. Інф. до звіт.'!E78)</f>
        <v>2.863314133805937E-2</v>
      </c>
      <c r="F51" s="242">
        <f>'І. Інф. до звіт.'!F87/('І. Інф. до звіт.'!F31+'І. Інф. до звіт.'!F42+'І. Інф. до звіт.'!F65+'І. Інф. до звіт.'!F78)</f>
        <v>9.8540367028041906E-2</v>
      </c>
      <c r="G51" s="77" t="s">
        <v>50</v>
      </c>
      <c r="H51" s="107" t="s">
        <v>50</v>
      </c>
      <c r="I51" s="154"/>
    </row>
    <row r="52" spans="1:9" s="5" customFormat="1" ht="234" customHeight="1">
      <c r="A52" s="118" t="s">
        <v>369</v>
      </c>
      <c r="B52" s="59">
        <v>5012</v>
      </c>
      <c r="C52" s="242"/>
      <c r="D52" s="242"/>
      <c r="E52" s="242"/>
      <c r="F52" s="242"/>
      <c r="G52" s="77" t="s">
        <v>50</v>
      </c>
      <c r="H52" s="107" t="s">
        <v>50</v>
      </c>
      <c r="I52" s="154"/>
    </row>
    <row r="53" spans="1:9" s="5" customFormat="1" ht="57.75" customHeight="1">
      <c r="A53" s="118" t="s">
        <v>367</v>
      </c>
      <c r="B53" s="59">
        <v>5013</v>
      </c>
      <c r="C53" s="242">
        <f>C37/C34</f>
        <v>-0.12578310321756583</v>
      </c>
      <c r="D53" s="242">
        <f>D37/D34</f>
        <v>-0.12678504185615386</v>
      </c>
      <c r="E53" s="242">
        <f>E37/E34</f>
        <v>-0.10349628712871287</v>
      </c>
      <c r="F53" s="242">
        <f>F37/F34</f>
        <v>-0.20620730370245424</v>
      </c>
      <c r="G53" s="77" t="s">
        <v>50</v>
      </c>
      <c r="H53" s="107" t="s">
        <v>50</v>
      </c>
      <c r="I53" s="154"/>
    </row>
    <row r="54" spans="1:9" s="5" customFormat="1" ht="44.25" customHeight="1">
      <c r="A54" s="118" t="s">
        <v>368</v>
      </c>
      <c r="B54" s="59">
        <v>5014</v>
      </c>
      <c r="C54" s="242">
        <f>C38/C91</f>
        <v>-6.8168880455407976E-2</v>
      </c>
      <c r="D54" s="242">
        <f>D38/D91</f>
        <v>-2.4495677233429394E-2</v>
      </c>
      <c r="E54" s="242">
        <f>E38/E91</f>
        <v>4.7623583198399846E-5</v>
      </c>
      <c r="F54" s="243">
        <f>F38/F91</f>
        <v>-5.4109112590678722E-2</v>
      </c>
      <c r="G54" s="77" t="s">
        <v>50</v>
      </c>
      <c r="H54" s="107" t="s">
        <v>50</v>
      </c>
      <c r="I54" s="154"/>
    </row>
    <row r="55" spans="1:9" s="5" customFormat="1" ht="44.25" customHeight="1">
      <c r="A55" s="118" t="s">
        <v>365</v>
      </c>
      <c r="B55" s="59">
        <v>5015</v>
      </c>
      <c r="C55" s="242">
        <f>C38/C81</f>
        <v>-3.8230286261572842E-2</v>
      </c>
      <c r="D55" s="242">
        <f>D38/D81</f>
        <v>-1.3532431171255249E-2</v>
      </c>
      <c r="E55" s="242">
        <f>E38/E81</f>
        <v>2.5445940100257004E-5</v>
      </c>
      <c r="F55" s="243">
        <f>F38/F81</f>
        <v>-2.9892124838736243E-2</v>
      </c>
      <c r="G55" s="77" t="s">
        <v>50</v>
      </c>
      <c r="H55" s="107" t="s">
        <v>50</v>
      </c>
      <c r="I55" s="154"/>
    </row>
    <row r="56" spans="1:9" s="5" customFormat="1" ht="134.25" customHeight="1">
      <c r="A56" s="121" t="s">
        <v>366</v>
      </c>
      <c r="B56" s="59">
        <v>5016</v>
      </c>
      <c r="C56" s="207"/>
      <c r="D56" s="207"/>
      <c r="E56" s="207"/>
      <c r="F56" s="207"/>
      <c r="G56" s="77" t="s">
        <v>50</v>
      </c>
      <c r="H56" s="107" t="s">
        <v>50</v>
      </c>
      <c r="I56" s="154"/>
    </row>
    <row r="57" spans="1:9" s="5" customFormat="1" ht="24" customHeight="1">
      <c r="A57" s="212" t="s">
        <v>364</v>
      </c>
      <c r="B57" s="59"/>
      <c r="C57" s="77" t="s">
        <v>50</v>
      </c>
      <c r="D57" s="77" t="s">
        <v>50</v>
      </c>
      <c r="E57" s="77" t="s">
        <v>50</v>
      </c>
      <c r="F57" s="77" t="s">
        <v>50</v>
      </c>
      <c r="G57" s="77" t="s">
        <v>50</v>
      </c>
      <c r="H57" s="77" t="s">
        <v>50</v>
      </c>
      <c r="I57" s="154"/>
    </row>
    <row r="58" spans="1:9" s="5" customFormat="1" ht="65.25" customHeight="1">
      <c r="A58" s="45" t="s">
        <v>51</v>
      </c>
      <c r="B58" s="205">
        <v>5020</v>
      </c>
      <c r="C58" s="173">
        <f>C91/(C82+C84)</f>
        <v>1.2769566270898958</v>
      </c>
      <c r="D58" s="207">
        <f>D91/(D82+D84)</f>
        <v>1.2343452928549525</v>
      </c>
      <c r="E58" s="207">
        <f>E91/(E82+E84)</f>
        <v>1.1473689962297142</v>
      </c>
      <c r="F58" s="173">
        <f>D91/(D82+D84)</f>
        <v>1.2343452928549525</v>
      </c>
      <c r="G58" s="77" t="s">
        <v>50</v>
      </c>
      <c r="H58" s="107" t="s">
        <v>50</v>
      </c>
      <c r="I58" s="154"/>
    </row>
    <row r="59" spans="1:9" s="5" customFormat="1" ht="42.75" customHeight="1">
      <c r="A59" s="45" t="s">
        <v>371</v>
      </c>
      <c r="B59" s="205">
        <v>5021</v>
      </c>
      <c r="C59" s="173"/>
      <c r="D59" s="173"/>
      <c r="E59" s="173"/>
      <c r="F59" s="173"/>
      <c r="G59" s="77" t="s">
        <v>50</v>
      </c>
      <c r="H59" s="107" t="s">
        <v>50</v>
      </c>
    </row>
    <row r="60" spans="1:9" s="5" customFormat="1" ht="99.75" customHeight="1">
      <c r="A60" s="45" t="s">
        <v>372</v>
      </c>
      <c r="B60" s="59">
        <v>5022</v>
      </c>
      <c r="C60" s="173">
        <f>((C85+C83)-(C80+C79))/C37</f>
        <v>6.3829787234042548E-2</v>
      </c>
      <c r="D60" s="173">
        <f>((D85+D83)-(D80+D79))/D37</f>
        <v>0.35777930089102122</v>
      </c>
      <c r="E60" s="173">
        <f>((E85+E83)-(E80+E79))/E37</f>
        <v>0.48953662182361735</v>
      </c>
      <c r="F60" s="173">
        <f>((F85+F83)-(F80+F79))/F37</f>
        <v>0.64049079754601224</v>
      </c>
      <c r="G60" s="77" t="s">
        <v>50</v>
      </c>
      <c r="H60" s="107" t="s">
        <v>50</v>
      </c>
    </row>
    <row r="61" spans="1:9" s="5" customFormat="1" ht="58.5" customHeight="1">
      <c r="A61" s="45" t="s">
        <v>373</v>
      </c>
      <c r="B61" s="59">
        <v>5023</v>
      </c>
      <c r="C61" s="173">
        <f>(C83+C85)/C91</f>
        <v>0</v>
      </c>
      <c r="D61" s="173">
        <f>(D83+D85)/D91</f>
        <v>0</v>
      </c>
      <c r="E61" s="173">
        <f>(E83+E85)/E91</f>
        <v>0</v>
      </c>
      <c r="F61" s="173">
        <f>(F83+F85)/F91</f>
        <v>0</v>
      </c>
      <c r="G61" s="77" t="s">
        <v>50</v>
      </c>
      <c r="H61" s="107" t="s">
        <v>50</v>
      </c>
    </row>
    <row r="62" spans="1:9" s="5" customFormat="1" ht="61.5" customHeight="1">
      <c r="A62" s="45" t="s">
        <v>374</v>
      </c>
      <c r="B62" s="59">
        <v>5024</v>
      </c>
      <c r="C62" s="173">
        <f>(C82+C84)/C81</f>
        <v>0.4391827178886879</v>
      </c>
      <c r="D62" s="173">
        <f>(D82+D84)/D81</f>
        <v>0.4475583980675798</v>
      </c>
      <c r="E62" s="173">
        <f>(E82+E84)/E81</f>
        <v>0.46568614977480344</v>
      </c>
      <c r="F62" s="173">
        <f>(F82+F84)/F81</f>
        <v>0.4475583980675798</v>
      </c>
      <c r="G62" s="77" t="s">
        <v>50</v>
      </c>
      <c r="H62" s="107" t="s">
        <v>50</v>
      </c>
    </row>
    <row r="63" spans="1:9" s="5" customFormat="1" ht="21" customHeight="1">
      <c r="A63" s="215" t="s">
        <v>375</v>
      </c>
      <c r="B63" s="59"/>
      <c r="C63" s="77" t="s">
        <v>50</v>
      </c>
      <c r="D63" s="77" t="s">
        <v>50</v>
      </c>
      <c r="E63" s="77" t="s">
        <v>50</v>
      </c>
      <c r="F63" s="77" t="s">
        <v>50</v>
      </c>
      <c r="G63" s="77" t="s">
        <v>50</v>
      </c>
      <c r="H63" s="77" t="s">
        <v>50</v>
      </c>
    </row>
    <row r="64" spans="1:9" s="5" customFormat="1" ht="61.5" customHeight="1">
      <c r="A64" s="45" t="s">
        <v>376</v>
      </c>
      <c r="B64" s="218">
        <v>5030</v>
      </c>
      <c r="C64" s="207">
        <f>C75/C84</f>
        <v>0.72593266606005458</v>
      </c>
      <c r="D64" s="220">
        <f>D75/D84</f>
        <v>0.4685666387259011</v>
      </c>
      <c r="E64" s="220">
        <f>E75/E84</f>
        <v>0.58974358974358976</v>
      </c>
      <c r="F64" s="220">
        <f>F75/F84</f>
        <v>0.4685666387259011</v>
      </c>
      <c r="G64" s="77" t="s">
        <v>50</v>
      </c>
      <c r="H64" s="107" t="s">
        <v>50</v>
      </c>
    </row>
    <row r="65" spans="1:8" s="5" customFormat="1" ht="54" customHeight="1">
      <c r="A65" s="219" t="s">
        <v>377</v>
      </c>
      <c r="B65" s="218">
        <v>5031</v>
      </c>
      <c r="C65" s="173">
        <f>(C75-C76)/C84</f>
        <v>3.2029117379435854E-2</v>
      </c>
      <c r="D65" s="173">
        <f>(D75-D76)/D84</f>
        <v>0.12420940333765146</v>
      </c>
      <c r="E65" s="173">
        <f>(E75-E76)/E84</f>
        <v>5.4826546003016591E-2</v>
      </c>
      <c r="F65" s="173">
        <f>(F75-F76)/F84</f>
        <v>0.12420940333765146</v>
      </c>
      <c r="G65" s="77" t="s">
        <v>50</v>
      </c>
      <c r="H65" s="107" t="s">
        <v>50</v>
      </c>
    </row>
    <row r="66" spans="1:8" s="5" customFormat="1" ht="51" customHeight="1">
      <c r="A66" s="219" t="s">
        <v>378</v>
      </c>
      <c r="B66" s="218">
        <v>5032</v>
      </c>
      <c r="C66" s="173">
        <f>(C80+C79)/C84</f>
        <v>2.4021838034576887E-2</v>
      </c>
      <c r="D66" s="173">
        <f>(D80+D79)/D84</f>
        <v>0.11933246970967004</v>
      </c>
      <c r="E66" s="173">
        <f>(E80+E79)/E84</f>
        <v>4.9396681749622924E-2</v>
      </c>
      <c r="F66" s="173">
        <f>(F80+F79)/F84</f>
        <v>0.11933246970967004</v>
      </c>
      <c r="G66" s="77" t="s">
        <v>50</v>
      </c>
      <c r="H66" s="107" t="s">
        <v>50</v>
      </c>
    </row>
    <row r="67" spans="1:8" s="5" customFormat="1" ht="51" customHeight="1">
      <c r="A67" s="219" t="s">
        <v>379</v>
      </c>
      <c r="B67" s="218">
        <v>5033</v>
      </c>
      <c r="C67" s="173">
        <f>(C77*365)/C34</f>
        <v>9.9902682318593755E-2</v>
      </c>
      <c r="D67" s="173">
        <f>(D77*365)/D34</f>
        <v>3.1717985111375024E-2</v>
      </c>
      <c r="E67" s="173">
        <f>(E77*365)/E34</f>
        <v>1.2140315594059405</v>
      </c>
      <c r="F67" s="173">
        <f>(F77*365)/F34</f>
        <v>9.2350510247111411E-2</v>
      </c>
      <c r="G67" s="77" t="s">
        <v>50</v>
      </c>
      <c r="H67" s="107" t="s">
        <v>50</v>
      </c>
    </row>
    <row r="68" spans="1:8" s="5" customFormat="1" ht="65.25" customHeight="1">
      <c r="A68" s="219" t="s">
        <v>380</v>
      </c>
      <c r="B68" s="209">
        <v>5034</v>
      </c>
      <c r="C68" s="173">
        <f>(C86*365)/C35</f>
        <v>-0.26245920681453622</v>
      </c>
      <c r="D68" s="173">
        <f>(D86*365)/D35</f>
        <v>-0.34750024411678548</v>
      </c>
      <c r="E68" s="173">
        <f>(E86*365)/E35</f>
        <v>-0.64739269244412911</v>
      </c>
      <c r="F68" s="173">
        <f>(F86*365)/F35</f>
        <v>-1.1162079510703364</v>
      </c>
      <c r="G68" s="77" t="s">
        <v>50</v>
      </c>
      <c r="H68" s="107" t="s">
        <v>50</v>
      </c>
    </row>
    <row r="69" spans="1:8" s="5" customFormat="1" ht="24" customHeight="1" thickBot="1">
      <c r="A69" s="219" t="s">
        <v>381</v>
      </c>
      <c r="B69" s="209">
        <v>5040</v>
      </c>
      <c r="C69" s="77" t="s">
        <v>50</v>
      </c>
      <c r="D69" s="77" t="s">
        <v>50</v>
      </c>
      <c r="E69" s="77" t="s">
        <v>50</v>
      </c>
      <c r="F69" s="77" t="s">
        <v>50</v>
      </c>
      <c r="G69" s="77" t="s">
        <v>50</v>
      </c>
      <c r="H69" s="107" t="s">
        <v>50</v>
      </c>
    </row>
    <row r="70" spans="1:8" s="5" customFormat="1" ht="44.25" customHeight="1" thickBot="1">
      <c r="A70" s="260" t="s">
        <v>52</v>
      </c>
      <c r="B70" s="261"/>
      <c r="C70" s="261"/>
      <c r="D70" s="261"/>
      <c r="E70" s="261"/>
      <c r="F70" s="261"/>
      <c r="G70" s="261"/>
      <c r="H70" s="262"/>
    </row>
    <row r="71" spans="1:8" s="5" customFormat="1">
      <c r="A71" s="119" t="s">
        <v>53</v>
      </c>
      <c r="B71" s="106">
        <v>6000</v>
      </c>
      <c r="C71" s="109">
        <v>29610</v>
      </c>
      <c r="D71" s="109">
        <v>30282</v>
      </c>
      <c r="E71" s="109">
        <v>31479</v>
      </c>
      <c r="F71" s="109">
        <v>30282</v>
      </c>
      <c r="G71" s="159">
        <f>D71-E71</f>
        <v>-1197</v>
      </c>
      <c r="H71" s="167">
        <f>(D71/E71)*100</f>
        <v>96.197464976651105</v>
      </c>
    </row>
    <row r="72" spans="1:8" s="5" customFormat="1">
      <c r="A72" s="120" t="s">
        <v>54</v>
      </c>
      <c r="B72" s="59">
        <v>6001</v>
      </c>
      <c r="C72" s="58">
        <f>C73-C74</f>
        <v>29184</v>
      </c>
      <c r="D72" s="58">
        <f>D73-D74</f>
        <v>29737</v>
      </c>
      <c r="E72" s="58">
        <f>E73-E74</f>
        <v>31061</v>
      </c>
      <c r="F72" s="58">
        <f>F73-F74</f>
        <v>29737</v>
      </c>
      <c r="G72" s="160">
        <f t="shared" ref="G72:G91" si="1">D72-E72</f>
        <v>-1324</v>
      </c>
      <c r="H72" s="168">
        <f t="shared" ref="H72:H91" si="2">(D72/E72)*100</f>
        <v>95.737419915649852</v>
      </c>
    </row>
    <row r="73" spans="1:8" s="5" customFormat="1">
      <c r="A73" s="120" t="s">
        <v>55</v>
      </c>
      <c r="B73" s="59">
        <v>6002</v>
      </c>
      <c r="C73" s="55">
        <v>38886</v>
      </c>
      <c r="D73" s="55">
        <v>42436</v>
      </c>
      <c r="E73" s="55">
        <v>41470</v>
      </c>
      <c r="F73" s="55">
        <v>42436</v>
      </c>
      <c r="G73" s="160">
        <f t="shared" si="1"/>
        <v>966</v>
      </c>
      <c r="H73" s="168">
        <f t="shared" si="2"/>
        <v>102.32939474318785</v>
      </c>
    </row>
    <row r="74" spans="1:8" s="5" customFormat="1">
      <c r="A74" s="120" t="s">
        <v>56</v>
      </c>
      <c r="B74" s="59">
        <v>6003</v>
      </c>
      <c r="C74" s="55">
        <v>9702</v>
      </c>
      <c r="D74" s="55">
        <v>12699</v>
      </c>
      <c r="E74" s="55">
        <v>10409</v>
      </c>
      <c r="F74" s="55">
        <v>12699</v>
      </c>
      <c r="G74" s="160">
        <f t="shared" si="1"/>
        <v>2290</v>
      </c>
      <c r="H74" s="168">
        <f t="shared" si="2"/>
        <v>122.00019214141608</v>
      </c>
    </row>
    <row r="75" spans="1:8" s="5" customFormat="1">
      <c r="A75" s="118" t="s">
        <v>57</v>
      </c>
      <c r="B75" s="182">
        <v>6010</v>
      </c>
      <c r="C75" s="55">
        <v>7978</v>
      </c>
      <c r="D75" s="55">
        <v>6149</v>
      </c>
      <c r="E75" s="55">
        <v>7820</v>
      </c>
      <c r="F75" s="55">
        <v>6149</v>
      </c>
      <c r="G75" s="160">
        <f t="shared" si="1"/>
        <v>-1671</v>
      </c>
      <c r="H75" s="168">
        <f t="shared" si="2"/>
        <v>78.631713554987215</v>
      </c>
    </row>
    <row r="76" spans="1:8" s="5" customFormat="1">
      <c r="A76" s="118" t="s">
        <v>382</v>
      </c>
      <c r="B76" s="209">
        <v>6011</v>
      </c>
      <c r="C76" s="55">
        <v>7626</v>
      </c>
      <c r="D76" s="55">
        <v>4519</v>
      </c>
      <c r="E76" s="55">
        <v>7093</v>
      </c>
      <c r="F76" s="55">
        <v>4519</v>
      </c>
      <c r="G76" s="160"/>
      <c r="H76" s="168"/>
    </row>
    <row r="77" spans="1:8" s="5" customFormat="1" ht="20.100000000000001" customHeight="1">
      <c r="A77" s="118" t="s">
        <v>58</v>
      </c>
      <c r="B77" s="182">
        <v>6012</v>
      </c>
      <c r="C77" s="55">
        <v>9</v>
      </c>
      <c r="D77" s="55">
        <v>3</v>
      </c>
      <c r="E77" s="55">
        <v>43</v>
      </c>
      <c r="F77" s="55">
        <v>3</v>
      </c>
      <c r="G77" s="160">
        <f t="shared" si="1"/>
        <v>-40</v>
      </c>
      <c r="H77" s="168">
        <f t="shared" si="2"/>
        <v>6.9767441860465116</v>
      </c>
    </row>
    <row r="78" spans="1:8" s="5" customFormat="1" ht="20.100000000000001" customHeight="1">
      <c r="A78" s="118" t="s">
        <v>59</v>
      </c>
      <c r="B78" s="182">
        <v>6013</v>
      </c>
      <c r="C78" s="55"/>
      <c r="D78" s="55"/>
      <c r="E78" s="55"/>
      <c r="F78" s="55"/>
      <c r="G78" s="160">
        <f t="shared" si="1"/>
        <v>0</v>
      </c>
      <c r="H78" s="168"/>
    </row>
    <row r="79" spans="1:8" s="5" customFormat="1" ht="20.100000000000001" customHeight="1">
      <c r="A79" s="118" t="s">
        <v>383</v>
      </c>
      <c r="B79" s="209">
        <v>6014</v>
      </c>
      <c r="C79" s="55"/>
      <c r="D79" s="55"/>
      <c r="E79" s="55"/>
      <c r="F79" s="55"/>
      <c r="G79" s="160"/>
      <c r="H79" s="168"/>
    </row>
    <row r="80" spans="1:8" s="5" customFormat="1" ht="20.100000000000001" customHeight="1">
      <c r="A80" s="118" t="s">
        <v>60</v>
      </c>
      <c r="B80" s="182">
        <v>6015</v>
      </c>
      <c r="C80" s="55">
        <v>264</v>
      </c>
      <c r="D80" s="55">
        <v>1566</v>
      </c>
      <c r="E80" s="55">
        <v>655</v>
      </c>
      <c r="F80" s="55">
        <v>1566</v>
      </c>
      <c r="G80" s="160">
        <f t="shared" si="1"/>
        <v>911</v>
      </c>
      <c r="H80" s="168">
        <f t="shared" si="2"/>
        <v>239.08396946564886</v>
      </c>
    </row>
    <row r="81" spans="1:8" s="5" customFormat="1" ht="20.100000000000001" customHeight="1">
      <c r="A81" s="115" t="s">
        <v>61</v>
      </c>
      <c r="B81" s="180">
        <v>6020</v>
      </c>
      <c r="C81" s="62">
        <v>37588</v>
      </c>
      <c r="D81" s="62">
        <v>36431</v>
      </c>
      <c r="E81" s="62">
        <v>39299</v>
      </c>
      <c r="F81" s="62">
        <v>36431</v>
      </c>
      <c r="G81" s="161">
        <f t="shared" si="1"/>
        <v>-2868</v>
      </c>
      <c r="H81" s="169">
        <f t="shared" si="2"/>
        <v>92.702104379246293</v>
      </c>
    </row>
    <row r="82" spans="1:8" s="5" customFormat="1" ht="20.100000000000001" customHeight="1">
      <c r="A82" s="118" t="s">
        <v>384</v>
      </c>
      <c r="B82" s="182">
        <v>6030</v>
      </c>
      <c r="C82" s="55">
        <v>5518</v>
      </c>
      <c r="D82" s="55">
        <v>3182</v>
      </c>
      <c r="E82" s="55">
        <v>5041</v>
      </c>
      <c r="F82" s="55">
        <v>3182</v>
      </c>
      <c r="G82" s="160">
        <f t="shared" si="1"/>
        <v>-1859</v>
      </c>
      <c r="H82" s="168">
        <f t="shared" si="2"/>
        <v>63.122396349930568</v>
      </c>
    </row>
    <row r="83" spans="1:8" s="5" customFormat="1" ht="20.100000000000001" customHeight="1">
      <c r="A83" s="118" t="s">
        <v>385</v>
      </c>
      <c r="B83" s="209">
        <v>6031</v>
      </c>
      <c r="C83" s="55"/>
      <c r="D83" s="55"/>
      <c r="E83" s="55"/>
      <c r="F83" s="55"/>
      <c r="G83" s="160"/>
      <c r="H83" s="168"/>
    </row>
    <row r="84" spans="1:8" s="5" customFormat="1" ht="20.100000000000001" customHeight="1">
      <c r="A84" s="118" t="s">
        <v>62</v>
      </c>
      <c r="B84" s="182">
        <v>6040</v>
      </c>
      <c r="C84" s="55">
        <v>10990</v>
      </c>
      <c r="D84" s="55">
        <v>13123</v>
      </c>
      <c r="E84" s="55">
        <v>13260</v>
      </c>
      <c r="F84" s="55">
        <v>13123</v>
      </c>
      <c r="G84" s="160">
        <f t="shared" si="1"/>
        <v>-137</v>
      </c>
      <c r="H84" s="168">
        <f t="shared" si="2"/>
        <v>98.966817496229268</v>
      </c>
    </row>
    <row r="85" spans="1:8" s="5" customFormat="1" ht="20.100000000000001" customHeight="1">
      <c r="A85" s="118" t="s">
        <v>386</v>
      </c>
      <c r="B85" s="209">
        <v>6041</v>
      </c>
      <c r="C85" s="55"/>
      <c r="D85" s="55"/>
      <c r="E85" s="55"/>
      <c r="F85" s="55"/>
      <c r="G85" s="160"/>
      <c r="H85" s="168"/>
    </row>
    <row r="86" spans="1:8" s="5" customFormat="1" ht="20.100000000000001" customHeight="1">
      <c r="A86" s="118" t="s">
        <v>63</v>
      </c>
      <c r="B86" s="182">
        <v>6042</v>
      </c>
      <c r="C86" s="55">
        <v>26</v>
      </c>
      <c r="D86" s="55">
        <v>39</v>
      </c>
      <c r="E86" s="55">
        <v>25</v>
      </c>
      <c r="F86" s="55">
        <v>39</v>
      </c>
      <c r="G86" s="160">
        <f t="shared" si="1"/>
        <v>14</v>
      </c>
      <c r="H86" s="168">
        <f t="shared" si="2"/>
        <v>156</v>
      </c>
    </row>
    <row r="87" spans="1:8" s="5" customFormat="1">
      <c r="A87" s="118" t="s">
        <v>64</v>
      </c>
      <c r="B87" s="182">
        <v>6043</v>
      </c>
      <c r="C87" s="55">
        <v>1</v>
      </c>
      <c r="D87" s="55">
        <v>2</v>
      </c>
      <c r="E87" s="55">
        <v>8</v>
      </c>
      <c r="F87" s="55">
        <v>2</v>
      </c>
      <c r="G87" s="160">
        <f t="shared" si="1"/>
        <v>-6</v>
      </c>
      <c r="H87" s="168">
        <f t="shared" si="2"/>
        <v>25</v>
      </c>
    </row>
    <row r="88" spans="1:8" s="5" customFormat="1" ht="20.100000000000001" customHeight="1">
      <c r="A88" s="115" t="s">
        <v>65</v>
      </c>
      <c r="B88" s="180">
        <v>6050</v>
      </c>
      <c r="C88" s="152">
        <v>16508</v>
      </c>
      <c r="D88" s="152">
        <v>16305</v>
      </c>
      <c r="E88" s="152">
        <v>18301</v>
      </c>
      <c r="F88" s="152">
        <v>16305</v>
      </c>
      <c r="G88" s="161">
        <f t="shared" si="1"/>
        <v>-1996</v>
      </c>
      <c r="H88" s="169">
        <f t="shared" si="2"/>
        <v>89.093492158898428</v>
      </c>
    </row>
    <row r="89" spans="1:8" s="5" customFormat="1" ht="20.100000000000001" customHeight="1">
      <c r="A89" s="118" t="s">
        <v>66</v>
      </c>
      <c r="B89" s="182">
        <v>6060</v>
      </c>
      <c r="C89" s="55"/>
      <c r="D89" s="55"/>
      <c r="E89" s="55"/>
      <c r="F89" s="55"/>
      <c r="G89" s="160">
        <f t="shared" si="1"/>
        <v>0</v>
      </c>
      <c r="H89" s="168" t="e">
        <f t="shared" si="2"/>
        <v>#DIV/0!</v>
      </c>
    </row>
    <row r="90" spans="1:8" s="5" customFormat="1" ht="20.100000000000001" customHeight="1">
      <c r="A90" s="118" t="s">
        <v>67</v>
      </c>
      <c r="B90" s="182">
        <v>6070</v>
      </c>
      <c r="C90" s="55"/>
      <c r="D90" s="55"/>
      <c r="E90" s="55"/>
      <c r="F90" s="55"/>
      <c r="G90" s="160">
        <f t="shared" si="1"/>
        <v>0</v>
      </c>
      <c r="H90" s="168" t="e">
        <f t="shared" si="2"/>
        <v>#DIV/0!</v>
      </c>
    </row>
    <row r="91" spans="1:8" s="5" customFormat="1" ht="20.100000000000001" customHeight="1" thickBot="1">
      <c r="A91" s="122" t="s">
        <v>68</v>
      </c>
      <c r="B91" s="89">
        <v>6080</v>
      </c>
      <c r="C91" s="90">
        <v>21080</v>
      </c>
      <c r="D91" s="90">
        <v>20126</v>
      </c>
      <c r="E91" s="90">
        <v>20998</v>
      </c>
      <c r="F91" s="90">
        <v>20126</v>
      </c>
      <c r="G91" s="162">
        <f t="shared" si="1"/>
        <v>-872</v>
      </c>
      <c r="H91" s="170">
        <f t="shared" si="2"/>
        <v>95.847223545099538</v>
      </c>
    </row>
    <row r="92" spans="1:8" s="5" customFormat="1" ht="20.100000000000001" customHeight="1" thickBot="1">
      <c r="A92" s="263" t="s">
        <v>69</v>
      </c>
      <c r="B92" s="264"/>
      <c r="C92" s="264"/>
      <c r="D92" s="264"/>
      <c r="E92" s="264"/>
      <c r="F92" s="264"/>
      <c r="G92" s="264"/>
      <c r="H92" s="265"/>
    </row>
    <row r="93" spans="1:8" s="5" customFormat="1" ht="20.100000000000001" customHeight="1">
      <c r="A93" s="123" t="s">
        <v>70</v>
      </c>
      <c r="B93" s="110">
        <v>7000</v>
      </c>
      <c r="C93" s="111"/>
      <c r="D93" s="111"/>
      <c r="E93" s="111"/>
      <c r="F93" s="194">
        <f>'IV кап.інв. V кред.'!C38</f>
        <v>0</v>
      </c>
      <c r="G93" s="159"/>
      <c r="H93" s="167"/>
    </row>
    <row r="94" spans="1:8" s="5" customFormat="1" ht="20.100000000000001" customHeight="1">
      <c r="A94" s="115" t="s">
        <v>71</v>
      </c>
      <c r="B94" s="88" t="s">
        <v>72</v>
      </c>
      <c r="C94" s="194">
        <f>SUM(C95:C97)</f>
        <v>0</v>
      </c>
      <c r="D94" s="194">
        <f>SUM(D95:D97)</f>
        <v>0</v>
      </c>
      <c r="E94" s="194">
        <f>SUM(E95:E97)</f>
        <v>0</v>
      </c>
      <c r="F94" s="194">
        <f>SUM(F95:F97)</f>
        <v>0</v>
      </c>
      <c r="G94" s="160"/>
      <c r="H94" s="168"/>
    </row>
    <row r="95" spans="1:8" s="5" customFormat="1">
      <c r="A95" s="118" t="s">
        <v>73</v>
      </c>
      <c r="B95" s="87" t="s">
        <v>74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60"/>
      <c r="H95" s="168"/>
    </row>
    <row r="96" spans="1:8" s="5" customFormat="1" ht="20.100000000000001" customHeight="1">
      <c r="A96" s="118" t="s">
        <v>75</v>
      </c>
      <c r="B96" s="87" t="s">
        <v>76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60"/>
      <c r="H96" s="168"/>
    </row>
    <row r="97" spans="1:8" s="5" customFormat="1" ht="24" customHeight="1">
      <c r="A97" s="118" t="s">
        <v>77</v>
      </c>
      <c r="B97" s="87" t="s">
        <v>78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60"/>
      <c r="H97" s="168"/>
    </row>
    <row r="98" spans="1:8" s="5" customFormat="1" ht="24" customHeight="1">
      <c r="A98" s="115" t="s">
        <v>79</v>
      </c>
      <c r="B98" s="88" t="s">
        <v>387</v>
      </c>
      <c r="C98" s="194">
        <f>SUM(C99:C101)</f>
        <v>0</v>
      </c>
      <c r="D98" s="194">
        <f>SUM(D99:D101)</f>
        <v>0</v>
      </c>
      <c r="E98" s="194">
        <f>SUM(E99:E101)</f>
        <v>0</v>
      </c>
      <c r="F98" s="194">
        <f>SUM(F99:F101)</f>
        <v>0</v>
      </c>
      <c r="G98" s="160"/>
      <c r="H98" s="168"/>
    </row>
    <row r="99" spans="1:8" s="5" customFormat="1" ht="20.100000000000001" customHeight="1">
      <c r="A99" s="118" t="s">
        <v>73</v>
      </c>
      <c r="B99" s="87" t="s">
        <v>80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60"/>
      <c r="H99" s="168"/>
    </row>
    <row r="100" spans="1:8" s="5" customFormat="1" ht="20.100000000000001" customHeight="1">
      <c r="A100" s="118" t="s">
        <v>75</v>
      </c>
      <c r="B100" s="87" t="s">
        <v>81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60"/>
      <c r="H100" s="168"/>
    </row>
    <row r="101" spans="1:8" s="5" customFormat="1" ht="20.100000000000001" customHeight="1">
      <c r="A101" s="118" t="s">
        <v>77</v>
      </c>
      <c r="B101" s="87" t="s">
        <v>82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60"/>
      <c r="H101" s="168"/>
    </row>
    <row r="102" spans="1:8" s="5" customFormat="1" ht="21.75" customHeight="1" thickBot="1">
      <c r="A102" s="124" t="s">
        <v>83</v>
      </c>
      <c r="B102" s="89">
        <v>7030</v>
      </c>
      <c r="C102" s="90"/>
      <c r="D102" s="90"/>
      <c r="E102" s="90"/>
      <c r="F102" s="174">
        <f>'IV кап.інв. V кред.'!R38</f>
        <v>0</v>
      </c>
      <c r="G102" s="163"/>
      <c r="H102" s="171"/>
    </row>
    <row r="103" spans="1:8" s="5" customFormat="1" ht="20.100000000000001" customHeight="1" thickBot="1">
      <c r="A103" s="260" t="s">
        <v>84</v>
      </c>
      <c r="B103" s="261"/>
      <c r="C103" s="261"/>
      <c r="D103" s="261"/>
      <c r="E103" s="261"/>
      <c r="F103" s="261"/>
      <c r="G103" s="261"/>
      <c r="H103" s="262"/>
    </row>
    <row r="104" spans="1:8" s="5" customFormat="1" ht="57" customHeight="1">
      <c r="A104" s="125" t="s">
        <v>85</v>
      </c>
      <c r="B104" s="105" t="s">
        <v>86</v>
      </c>
      <c r="C104" s="224">
        <f>SUM(C105:C109)</f>
        <v>134</v>
      </c>
      <c r="D104" s="224">
        <f>SUM(D105:D109)</f>
        <v>135</v>
      </c>
      <c r="E104" s="224">
        <f>SUM(E105:E109)</f>
        <v>151.75</v>
      </c>
      <c r="F104" s="224">
        <f>SUM(F105:F109)</f>
        <v>135</v>
      </c>
      <c r="G104" s="224">
        <f>F104-E104</f>
        <v>-16.75</v>
      </c>
      <c r="H104" s="225">
        <f>(F104/E104)*100</f>
        <v>88.96210873146623</v>
      </c>
    </row>
    <row r="105" spans="1:8" s="5" customFormat="1" ht="20.100000000000001" customHeight="1">
      <c r="A105" s="118" t="s">
        <v>87</v>
      </c>
      <c r="B105" s="60" t="s">
        <v>88</v>
      </c>
      <c r="C105" s="226"/>
      <c r="D105" s="226"/>
      <c r="E105" s="226"/>
      <c r="F105" s="226"/>
      <c r="G105" s="227">
        <f t="shared" ref="G105:G124" si="3">F105-E105</f>
        <v>0</v>
      </c>
      <c r="H105" s="228"/>
    </row>
    <row r="106" spans="1:8" s="5" customFormat="1" ht="20.100000000000001" customHeight="1">
      <c r="A106" s="118" t="s">
        <v>89</v>
      </c>
      <c r="B106" s="60" t="s">
        <v>90</v>
      </c>
      <c r="C106" s="226"/>
      <c r="D106" s="226"/>
      <c r="E106" s="226"/>
      <c r="F106" s="226"/>
      <c r="G106" s="227">
        <f t="shared" si="3"/>
        <v>0</v>
      </c>
      <c r="H106" s="228"/>
    </row>
    <row r="107" spans="1:8" s="5" customFormat="1" ht="20.100000000000001" customHeight="1">
      <c r="A107" s="116" t="s">
        <v>91</v>
      </c>
      <c r="B107" s="60" t="s">
        <v>92</v>
      </c>
      <c r="C107" s="226">
        <v>1</v>
      </c>
      <c r="D107" s="226">
        <v>1</v>
      </c>
      <c r="E107" s="226">
        <v>1</v>
      </c>
      <c r="F107" s="226">
        <v>1</v>
      </c>
      <c r="G107" s="227">
        <f t="shared" si="3"/>
        <v>0</v>
      </c>
      <c r="H107" s="228">
        <f t="shared" ref="H107:H124" si="4">(F107/E107)*100</f>
        <v>100</v>
      </c>
    </row>
    <row r="108" spans="1:8" s="5" customFormat="1">
      <c r="A108" s="116" t="s">
        <v>93</v>
      </c>
      <c r="B108" s="60" t="s">
        <v>94</v>
      </c>
      <c r="C108" s="226">
        <v>10.5</v>
      </c>
      <c r="D108" s="226">
        <v>11</v>
      </c>
      <c r="E108" s="226">
        <v>11.5</v>
      </c>
      <c r="F108" s="226">
        <v>11</v>
      </c>
      <c r="G108" s="227">
        <f t="shared" si="3"/>
        <v>-0.5</v>
      </c>
      <c r="H108" s="228">
        <f t="shared" si="4"/>
        <v>95.652173913043484</v>
      </c>
    </row>
    <row r="109" spans="1:8" s="5" customFormat="1">
      <c r="A109" s="116" t="s">
        <v>95</v>
      </c>
      <c r="B109" s="60" t="s">
        <v>96</v>
      </c>
      <c r="C109" s="226">
        <v>122.5</v>
      </c>
      <c r="D109" s="226">
        <v>123</v>
      </c>
      <c r="E109" s="226">
        <v>139.25</v>
      </c>
      <c r="F109" s="226">
        <v>123</v>
      </c>
      <c r="G109" s="227">
        <f t="shared" si="3"/>
        <v>-16.25</v>
      </c>
      <c r="H109" s="228">
        <f t="shared" si="4"/>
        <v>88.330341113105931</v>
      </c>
    </row>
    <row r="110" spans="1:8" s="5" customFormat="1" ht="18.75" customHeight="1">
      <c r="A110" s="115" t="s">
        <v>97</v>
      </c>
      <c r="B110" s="86" t="s">
        <v>98</v>
      </c>
      <c r="C110" s="229">
        <f>C111+C112+C113+C114+C115</f>
        <v>25223.96</v>
      </c>
      <c r="D110" s="229">
        <f>D111+D112+D113+D114+D115</f>
        <v>25948</v>
      </c>
      <c r="E110" s="229">
        <f>E111+E112+E113+E114+E115</f>
        <v>10543</v>
      </c>
      <c r="F110" s="229">
        <f>F111+F112+F113+F114+F115</f>
        <v>9787</v>
      </c>
      <c r="G110" s="230">
        <f t="shared" si="3"/>
        <v>-756</v>
      </c>
      <c r="H110" s="231">
        <f t="shared" si="4"/>
        <v>92.829365455752637</v>
      </c>
    </row>
    <row r="111" spans="1:8" s="5" customFormat="1" ht="18.75" customHeight="1">
      <c r="A111" s="118" t="s">
        <v>87</v>
      </c>
      <c r="B111" s="60" t="s">
        <v>99</v>
      </c>
      <c r="C111" s="226"/>
      <c r="D111" s="226"/>
      <c r="E111" s="226"/>
      <c r="F111" s="226"/>
      <c r="G111" s="227">
        <f t="shared" si="3"/>
        <v>0</v>
      </c>
      <c r="H111" s="228"/>
    </row>
    <row r="112" spans="1:8" s="5" customFormat="1">
      <c r="A112" s="118" t="s">
        <v>89</v>
      </c>
      <c r="B112" s="60" t="s">
        <v>100</v>
      </c>
      <c r="C112" s="226"/>
      <c r="D112" s="226"/>
      <c r="E112" s="226"/>
      <c r="F112" s="226"/>
      <c r="G112" s="227">
        <f t="shared" si="3"/>
        <v>0</v>
      </c>
      <c r="H112" s="228"/>
    </row>
    <row r="113" spans="1:8" s="5" customFormat="1">
      <c r="A113" s="118" t="s">
        <v>91</v>
      </c>
      <c r="B113" s="60" t="s">
        <v>101</v>
      </c>
      <c r="C113" s="226">
        <v>669.24</v>
      </c>
      <c r="D113" s="226">
        <v>620.28</v>
      </c>
      <c r="E113" s="226">
        <v>244.5</v>
      </c>
      <c r="F113" s="226">
        <v>244.18</v>
      </c>
      <c r="G113" s="227">
        <f t="shared" si="3"/>
        <v>-0.31999999999999318</v>
      </c>
      <c r="H113" s="228">
        <f t="shared" si="4"/>
        <v>99.869120654396724</v>
      </c>
    </row>
    <row r="114" spans="1:8" s="5" customFormat="1">
      <c r="A114" s="118" t="s">
        <v>93</v>
      </c>
      <c r="B114" s="60" t="s">
        <v>102</v>
      </c>
      <c r="C114" s="226">
        <v>2410.92</v>
      </c>
      <c r="D114" s="226">
        <v>2568.52</v>
      </c>
      <c r="E114" s="226">
        <v>1223.5</v>
      </c>
      <c r="F114" s="226">
        <v>980.82</v>
      </c>
      <c r="G114" s="227">
        <f t="shared" si="3"/>
        <v>-242.67999999999995</v>
      </c>
      <c r="H114" s="228">
        <f t="shared" si="4"/>
        <v>80.165100122599114</v>
      </c>
    </row>
    <row r="115" spans="1:8" s="5" customFormat="1" ht="20.100000000000001" customHeight="1">
      <c r="A115" s="118" t="s">
        <v>95</v>
      </c>
      <c r="B115" s="60" t="s">
        <v>103</v>
      </c>
      <c r="C115" s="226">
        <v>22143.8</v>
      </c>
      <c r="D115" s="226">
        <v>22759.200000000001</v>
      </c>
      <c r="E115" s="226">
        <v>9075</v>
      </c>
      <c r="F115" s="226">
        <v>8562</v>
      </c>
      <c r="G115" s="227">
        <f t="shared" si="3"/>
        <v>-513</v>
      </c>
      <c r="H115" s="228">
        <f t="shared" si="4"/>
        <v>94.347107438016536</v>
      </c>
    </row>
    <row r="116" spans="1:8" s="5" customFormat="1" ht="36" customHeight="1">
      <c r="A116" s="115" t="s">
        <v>104</v>
      </c>
      <c r="B116" s="86" t="s">
        <v>105</v>
      </c>
      <c r="C116" s="229">
        <f>C110/C104/9*1000</f>
        <v>20915.389718076283</v>
      </c>
      <c r="D116" s="229">
        <f>D110/D104/9*1000</f>
        <v>21356.378600823045</v>
      </c>
      <c r="E116" s="229">
        <f>E110/E104/3*1000</f>
        <v>23158.704008786382</v>
      </c>
      <c r="F116" s="229">
        <f>F110/F104/3*1000</f>
        <v>24165.432098765432</v>
      </c>
      <c r="G116" s="230">
        <f t="shared" si="3"/>
        <v>1006.7280899790494</v>
      </c>
      <c r="H116" s="231">
        <f t="shared" si="4"/>
        <v>104.34708302155897</v>
      </c>
    </row>
    <row r="117" spans="1:8" s="5" customFormat="1" ht="20.100000000000001" customHeight="1">
      <c r="A117" s="118" t="s">
        <v>106</v>
      </c>
      <c r="B117" s="60" t="s">
        <v>107</v>
      </c>
      <c r="C117" s="232"/>
      <c r="D117" s="232"/>
      <c r="E117" s="232"/>
      <c r="F117" s="232"/>
      <c r="G117" s="227">
        <f t="shared" si="3"/>
        <v>0</v>
      </c>
      <c r="H117" s="228"/>
    </row>
    <row r="118" spans="1:8" s="5" customFormat="1" ht="20.100000000000001" customHeight="1">
      <c r="A118" s="118" t="s">
        <v>108</v>
      </c>
      <c r="B118" s="60" t="s">
        <v>109</v>
      </c>
      <c r="C118" s="232"/>
      <c r="D118" s="232"/>
      <c r="E118" s="232"/>
      <c r="F118" s="232"/>
      <c r="G118" s="227">
        <f t="shared" si="3"/>
        <v>0</v>
      </c>
      <c r="H118" s="228"/>
    </row>
    <row r="119" spans="1:8" s="5" customFormat="1" ht="20.100000000000001" customHeight="1">
      <c r="A119" s="116" t="s">
        <v>91</v>
      </c>
      <c r="B119" s="60" t="s">
        <v>110</v>
      </c>
      <c r="C119" s="232">
        <f>SUM(C120:C122)</f>
        <v>74360</v>
      </c>
      <c r="D119" s="232">
        <v>68920</v>
      </c>
      <c r="E119" s="232">
        <f>SUM(E120:E122)</f>
        <v>81500</v>
      </c>
      <c r="F119" s="232">
        <f>F113/F107/3*1000</f>
        <v>81393.333333333328</v>
      </c>
      <c r="G119" s="227">
        <f t="shared" si="3"/>
        <v>-106.66666666667152</v>
      </c>
      <c r="H119" s="228">
        <f t="shared" si="4"/>
        <v>99.869120654396724</v>
      </c>
    </row>
    <row r="120" spans="1:8" s="5" customFormat="1" ht="20.100000000000001" customHeight="1">
      <c r="A120" s="142" t="s">
        <v>111</v>
      </c>
      <c r="B120" s="143" t="s">
        <v>112</v>
      </c>
      <c r="C120" s="244">
        <v>28827.56</v>
      </c>
      <c r="D120" s="233">
        <v>27403.33</v>
      </c>
      <c r="E120" s="233">
        <v>25100</v>
      </c>
      <c r="F120" s="233">
        <v>25054.55</v>
      </c>
      <c r="G120" s="227">
        <f>F120-E120</f>
        <v>-45.450000000000728</v>
      </c>
      <c r="H120" s="228">
        <f>(F120/E120)*100</f>
        <v>99.81892430278883</v>
      </c>
    </row>
    <row r="121" spans="1:8" s="5" customFormat="1">
      <c r="A121" s="142" t="s">
        <v>113</v>
      </c>
      <c r="B121" s="143" t="s">
        <v>114</v>
      </c>
      <c r="C121" s="244">
        <v>22044.95</v>
      </c>
      <c r="D121" s="233">
        <v>23424.67</v>
      </c>
      <c r="E121" s="233">
        <v>31200</v>
      </c>
      <c r="F121" s="233">
        <v>31200</v>
      </c>
      <c r="G121" s="227">
        <f>F121-E121</f>
        <v>0</v>
      </c>
      <c r="H121" s="228">
        <f>(F121/E121)*100</f>
        <v>100</v>
      </c>
    </row>
    <row r="122" spans="1:8" s="5" customFormat="1" ht="20.100000000000001" customHeight="1">
      <c r="A122" s="142" t="s">
        <v>115</v>
      </c>
      <c r="B122" s="143" t="s">
        <v>116</v>
      </c>
      <c r="C122" s="244">
        <v>23487.49</v>
      </c>
      <c r="D122" s="233">
        <v>18092</v>
      </c>
      <c r="E122" s="233">
        <v>25200</v>
      </c>
      <c r="F122" s="233">
        <v>25138.78</v>
      </c>
      <c r="G122" s="227">
        <f>F122-E122</f>
        <v>-61.220000000001164</v>
      </c>
      <c r="H122" s="228">
        <f>(F122/E122)*100</f>
        <v>99.757063492063494</v>
      </c>
    </row>
    <row r="123" spans="1:8" s="5" customFormat="1" ht="20.100000000000001" customHeight="1">
      <c r="A123" s="116" t="s">
        <v>117</v>
      </c>
      <c r="B123" s="60" t="s">
        <v>118</v>
      </c>
      <c r="C123" s="232">
        <f>C114/C108/9*1000</f>
        <v>25512.38095238095</v>
      </c>
      <c r="D123" s="232">
        <f>D114/D108/9*1000</f>
        <v>25944.646464646463</v>
      </c>
      <c r="E123" s="232">
        <f>E114/E108/3*1000</f>
        <v>35463.768115942032</v>
      </c>
      <c r="F123" s="232">
        <f>F114/F108/3*1000</f>
        <v>29721.818181818184</v>
      </c>
      <c r="G123" s="227">
        <f t="shared" si="3"/>
        <v>-5741.9499341238479</v>
      </c>
      <c r="H123" s="228">
        <f t="shared" si="4"/>
        <v>83.808968309989979</v>
      </c>
    </row>
    <row r="124" spans="1:8" s="5" customFormat="1" ht="20.100000000000001" customHeight="1" thickBot="1">
      <c r="A124" s="126" t="s">
        <v>119</v>
      </c>
      <c r="B124" s="91" t="s">
        <v>120</v>
      </c>
      <c r="C124" s="234">
        <f>C115/C109/9*1000</f>
        <v>20085.079365079364</v>
      </c>
      <c r="D124" s="234">
        <f>D115/D109/9*1000</f>
        <v>20559.349593495936</v>
      </c>
      <c r="E124" s="234">
        <f>E115/E109/3*1000</f>
        <v>21723.518850987432</v>
      </c>
      <c r="F124" s="234">
        <f>F115/F109/3*1000</f>
        <v>23203.252032520326</v>
      </c>
      <c r="G124" s="235">
        <f t="shared" si="3"/>
        <v>1479.7331815328944</v>
      </c>
      <c r="H124" s="236">
        <f t="shared" si="4"/>
        <v>106.81166431499027</v>
      </c>
    </row>
    <row r="125" spans="1:8" s="144" customFormat="1" ht="20.100000000000001" customHeight="1">
      <c r="A125" s="266" t="s">
        <v>121</v>
      </c>
      <c r="B125" s="266"/>
      <c r="C125" s="266"/>
      <c r="D125" s="266"/>
      <c r="E125" s="266"/>
      <c r="F125" s="266"/>
      <c r="G125" s="266"/>
      <c r="H125" s="266"/>
    </row>
    <row r="126" spans="1:8" s="144" customFormat="1" ht="20.100000000000001" customHeight="1">
      <c r="A126" s="5"/>
      <c r="B126" s="71"/>
      <c r="C126" s="72"/>
      <c r="D126" s="72"/>
      <c r="E126" s="73"/>
      <c r="F126" s="73"/>
      <c r="G126" s="73"/>
      <c r="H126" s="74"/>
    </row>
    <row r="127" spans="1:8" s="144" customFormat="1" ht="20.100000000000001" customHeight="1">
      <c r="A127" s="178"/>
      <c r="B127" s="179"/>
      <c r="C127" s="179"/>
      <c r="D127" s="179"/>
      <c r="E127" s="179"/>
      <c r="F127" s="179"/>
      <c r="G127" s="179"/>
      <c r="H127" s="179"/>
    </row>
    <row r="128" spans="1:8" s="5" customFormat="1" ht="20.100000000000001" customHeight="1">
      <c r="A128" s="187" t="s">
        <v>452</v>
      </c>
      <c r="B128" s="1"/>
      <c r="C128" s="258" t="s">
        <v>122</v>
      </c>
      <c r="D128" s="258"/>
      <c r="E128" s="258"/>
      <c r="F128" s="258"/>
      <c r="G128" s="279" t="s">
        <v>453</v>
      </c>
      <c r="H128" s="280"/>
    </row>
    <row r="129" spans="1:9" s="5" customFormat="1" ht="20.100000000000001" customHeight="1">
      <c r="A129" s="245" t="s">
        <v>124</v>
      </c>
      <c r="B129" s="247"/>
      <c r="C129" s="259" t="s">
        <v>125</v>
      </c>
      <c r="D129" s="259"/>
      <c r="E129" s="259"/>
      <c r="F129" s="259"/>
      <c r="G129" s="278" t="s">
        <v>123</v>
      </c>
      <c r="H129" s="278"/>
      <c r="I129" s="278"/>
    </row>
    <row r="130" spans="1:9" s="5" customFormat="1" ht="21.75" customHeight="1">
      <c r="A130" s="37"/>
      <c r="B130" s="179"/>
      <c r="C130" s="179"/>
      <c r="D130" s="179"/>
      <c r="E130" s="179"/>
      <c r="F130" s="179"/>
      <c r="G130" s="179"/>
      <c r="H130" s="179"/>
    </row>
    <row r="131" spans="1:9" s="5" customFormat="1" ht="20.100000000000001" customHeight="1">
      <c r="A131" s="3"/>
      <c r="B131" s="179"/>
      <c r="C131" s="179"/>
      <c r="D131" s="179"/>
      <c r="E131" s="179"/>
      <c r="F131" s="179"/>
      <c r="G131" s="179"/>
      <c r="H131" s="179"/>
    </row>
    <row r="132" spans="1:9">
      <c r="A132" s="37"/>
      <c r="I132" s="200"/>
    </row>
    <row r="133" spans="1:9" ht="18.75" customHeight="1">
      <c r="A133" s="37"/>
      <c r="I133" s="208"/>
    </row>
    <row r="134" spans="1:9" s="2" customFormat="1" ht="20.100000000000001" customHeight="1">
      <c r="A134" s="37"/>
      <c r="B134" s="15"/>
      <c r="C134" s="15"/>
      <c r="D134" s="15"/>
      <c r="E134" s="15"/>
      <c r="F134" s="15"/>
      <c r="G134" s="15"/>
      <c r="H134" s="15"/>
      <c r="I134" s="208"/>
    </row>
    <row r="135" spans="1:9">
      <c r="A135" s="37"/>
      <c r="I135" s="200"/>
    </row>
    <row r="136" spans="1:9">
      <c r="A136" s="37"/>
      <c r="I136" s="200"/>
    </row>
    <row r="137" spans="1:9">
      <c r="A137" s="37"/>
    </row>
    <row r="138" spans="1:9">
      <c r="A138" s="37"/>
    </row>
    <row r="139" spans="1:9">
      <c r="A139" s="37"/>
    </row>
    <row r="140" spans="1:9">
      <c r="A140" s="37"/>
    </row>
    <row r="141" spans="1:9">
      <c r="A141" s="37"/>
    </row>
    <row r="142" spans="1:9">
      <c r="A142" s="37"/>
    </row>
    <row r="143" spans="1:9">
      <c r="A143" s="37"/>
    </row>
    <row r="144" spans="1:9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</sheetData>
  <mergeCells count="36">
    <mergeCell ref="G129:I129"/>
    <mergeCell ref="G128:H128"/>
    <mergeCell ref="A39:H39"/>
    <mergeCell ref="A33:H33"/>
    <mergeCell ref="A26:H26"/>
    <mergeCell ref="E30:H30"/>
    <mergeCell ref="A46:H46"/>
    <mergeCell ref="A28:H28"/>
    <mergeCell ref="B30:B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7:H17"/>
    <mergeCell ref="F20:G20"/>
    <mergeCell ref="A25:H25"/>
    <mergeCell ref="A30:A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8"/>
  <sheetViews>
    <sheetView topLeftCell="A22" zoomScale="60" zoomScaleNormal="60" zoomScaleSheetLayoutView="50" workbookViewId="0">
      <selection activeCell="E23" sqref="E23"/>
    </sheetView>
  </sheetViews>
  <sheetFormatPr defaultRowHeight="18.75" outlineLevelRow="1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 outlineLevel="1">
      <c r="A1" s="267" t="s">
        <v>126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6.5" customHeight="1" outlineLevel="1">
      <c r="A2" s="267" t="s">
        <v>477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ht="16.5" customHeight="1" outlineLevel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outlineLevel="1">
      <c r="A4" s="314" t="s">
        <v>127</v>
      </c>
      <c r="B4" s="314"/>
      <c r="C4" s="314"/>
      <c r="D4" s="314"/>
      <c r="E4" s="314"/>
      <c r="F4" s="314"/>
      <c r="G4" s="314"/>
      <c r="H4" s="314"/>
      <c r="I4" s="314"/>
      <c r="J4" s="200"/>
      <c r="K4" s="200"/>
      <c r="L4" s="200"/>
      <c r="M4" s="200"/>
      <c r="N4" s="200"/>
    </row>
    <row r="5" spans="1:14" ht="5.25" customHeight="1" outlineLevel="1">
      <c r="A5" s="181"/>
      <c r="B5" s="181"/>
      <c r="C5" s="181"/>
      <c r="D5" s="181"/>
      <c r="E5" s="181"/>
      <c r="F5" s="181"/>
      <c r="G5" s="181"/>
      <c r="H5" s="181"/>
      <c r="I5" s="181"/>
      <c r="J5" s="200"/>
      <c r="K5" s="200"/>
      <c r="L5" s="200"/>
      <c r="M5" s="200"/>
      <c r="N5" s="200"/>
    </row>
    <row r="6" spans="1:14" ht="30.75" customHeight="1" outlineLevel="1">
      <c r="A6" s="182" t="s">
        <v>128</v>
      </c>
      <c r="B6" s="303" t="s">
        <v>129</v>
      </c>
      <c r="C6" s="303"/>
      <c r="D6" s="303"/>
      <c r="E6" s="303"/>
      <c r="F6" s="303"/>
      <c r="G6" s="303"/>
      <c r="H6" s="317" t="s">
        <v>130</v>
      </c>
      <c r="I6" s="317"/>
      <c r="J6" s="317"/>
      <c r="K6" s="317"/>
      <c r="L6" s="317"/>
      <c r="M6" s="317"/>
      <c r="N6" s="317"/>
    </row>
    <row r="7" spans="1:14" outlineLevel="1">
      <c r="A7" s="182">
        <v>1</v>
      </c>
      <c r="B7" s="303">
        <v>2</v>
      </c>
      <c r="C7" s="303"/>
      <c r="D7" s="303"/>
      <c r="E7" s="303"/>
      <c r="F7" s="303"/>
      <c r="G7" s="303"/>
      <c r="H7" s="303">
        <v>3</v>
      </c>
      <c r="I7" s="303"/>
      <c r="J7" s="303"/>
      <c r="K7" s="303"/>
      <c r="L7" s="303"/>
      <c r="M7" s="303"/>
      <c r="N7" s="303"/>
    </row>
    <row r="8" spans="1:14" ht="58.5" customHeight="1" outlineLevel="1">
      <c r="A8" s="182">
        <v>38860563</v>
      </c>
      <c r="B8" s="272" t="s">
        <v>389</v>
      </c>
      <c r="C8" s="273"/>
      <c r="D8" s="273"/>
      <c r="E8" s="273"/>
      <c r="F8" s="273"/>
      <c r="G8" s="274"/>
      <c r="H8" s="308" t="s">
        <v>437</v>
      </c>
      <c r="I8" s="309"/>
      <c r="J8" s="309"/>
      <c r="K8" s="309"/>
      <c r="L8" s="309"/>
      <c r="M8" s="309"/>
      <c r="N8" s="310"/>
    </row>
    <row r="9" spans="1:14" outlineLevel="1">
      <c r="A9" s="184"/>
      <c r="B9" s="316"/>
      <c r="C9" s="316"/>
      <c r="D9" s="316"/>
      <c r="E9" s="316"/>
      <c r="F9" s="316"/>
      <c r="G9" s="316"/>
      <c r="H9" s="288"/>
      <c r="I9" s="288"/>
      <c r="J9" s="288"/>
      <c r="K9" s="288"/>
      <c r="L9" s="288"/>
      <c r="M9" s="288"/>
      <c r="N9" s="288"/>
    </row>
    <row r="10" spans="1:14" ht="17.25" customHeight="1" outlineLevel="1">
      <c r="A10" s="200"/>
      <c r="B10" s="179"/>
      <c r="C10" s="179"/>
      <c r="D10" s="179"/>
      <c r="E10" s="179"/>
      <c r="F10" s="179"/>
      <c r="G10" s="179"/>
      <c r="H10" s="179"/>
      <c r="I10" s="179"/>
      <c r="J10" s="200"/>
      <c r="K10" s="200"/>
      <c r="L10" s="200"/>
      <c r="M10" s="200"/>
      <c r="N10" s="200"/>
    </row>
    <row r="11" spans="1:14" outlineLevel="1">
      <c r="A11" s="314" t="s">
        <v>131</v>
      </c>
      <c r="B11" s="314"/>
      <c r="C11" s="314"/>
      <c r="D11" s="314"/>
      <c r="E11" s="314"/>
      <c r="F11" s="314"/>
      <c r="G11" s="314"/>
      <c r="H11" s="314"/>
      <c r="I11" s="314"/>
      <c r="J11" s="200"/>
      <c r="K11" s="200"/>
      <c r="L11" s="200"/>
      <c r="M11" s="200"/>
      <c r="N11" s="200"/>
    </row>
    <row r="12" spans="1:14" ht="11.25" customHeight="1" outlineLevel="1">
      <c r="A12" s="181"/>
      <c r="B12" s="181"/>
      <c r="C12" s="181"/>
      <c r="D12" s="181"/>
      <c r="E12" s="181"/>
      <c r="F12" s="181"/>
      <c r="G12" s="181"/>
      <c r="H12" s="181"/>
      <c r="I12" s="181"/>
      <c r="J12" s="200"/>
      <c r="K12" s="200"/>
      <c r="L12" s="200"/>
      <c r="M12" s="200"/>
      <c r="N12" s="200"/>
    </row>
    <row r="13" spans="1:14" ht="39.75" customHeight="1" outlineLevel="1">
      <c r="A13" s="319" t="s">
        <v>132</v>
      </c>
      <c r="B13" s="319"/>
      <c r="C13" s="274" t="s">
        <v>133</v>
      </c>
      <c r="D13" s="284"/>
      <c r="E13" s="284"/>
      <c r="F13" s="284" t="s">
        <v>134</v>
      </c>
      <c r="G13" s="284"/>
      <c r="H13" s="284"/>
      <c r="I13" s="284" t="s">
        <v>135</v>
      </c>
      <c r="J13" s="284"/>
      <c r="K13" s="284"/>
      <c r="L13" s="272" t="s">
        <v>136</v>
      </c>
      <c r="M13" s="273"/>
      <c r="N13" s="274"/>
    </row>
    <row r="14" spans="1:14" ht="163.5" customHeight="1" outlineLevel="1">
      <c r="A14" s="319"/>
      <c r="B14" s="319"/>
      <c r="C14" s="176" t="s">
        <v>137</v>
      </c>
      <c r="D14" s="176" t="s">
        <v>138</v>
      </c>
      <c r="E14" s="176" t="s">
        <v>139</v>
      </c>
      <c r="F14" s="176" t="s">
        <v>137</v>
      </c>
      <c r="G14" s="176" t="s">
        <v>138</v>
      </c>
      <c r="H14" s="176" t="s">
        <v>139</v>
      </c>
      <c r="I14" s="176" t="s">
        <v>137</v>
      </c>
      <c r="J14" s="176" t="s">
        <v>138</v>
      </c>
      <c r="K14" s="176" t="s">
        <v>139</v>
      </c>
      <c r="L14" s="198" t="s">
        <v>140</v>
      </c>
      <c r="M14" s="198" t="s">
        <v>141</v>
      </c>
      <c r="N14" s="198" t="s">
        <v>142</v>
      </c>
    </row>
    <row r="15" spans="1:14" outlineLevel="1">
      <c r="A15" s="319">
        <v>1</v>
      </c>
      <c r="B15" s="319"/>
      <c r="C15" s="176">
        <v>2</v>
      </c>
      <c r="D15" s="176">
        <v>3</v>
      </c>
      <c r="E15" s="176">
        <v>4</v>
      </c>
      <c r="F15" s="176">
        <v>5</v>
      </c>
      <c r="G15" s="182">
        <v>6</v>
      </c>
      <c r="H15" s="182">
        <v>7</v>
      </c>
      <c r="I15" s="182">
        <v>8</v>
      </c>
      <c r="J15" s="182">
        <v>9</v>
      </c>
      <c r="K15" s="182">
        <v>10</v>
      </c>
      <c r="L15" s="182">
        <v>11</v>
      </c>
      <c r="M15" s="182">
        <v>12</v>
      </c>
      <c r="N15" s="182">
        <v>13</v>
      </c>
    </row>
    <row r="16" spans="1:14" outlineLevel="1">
      <c r="A16" s="320" t="s">
        <v>399</v>
      </c>
      <c r="B16" s="320"/>
      <c r="C16" s="52">
        <v>12474</v>
      </c>
      <c r="D16" s="52">
        <v>57434</v>
      </c>
      <c r="E16" s="53">
        <v>844.4</v>
      </c>
      <c r="F16" s="52">
        <v>11716</v>
      </c>
      <c r="G16" s="52">
        <v>55788</v>
      </c>
      <c r="H16" s="53">
        <f>F16/G16*1000*4</f>
        <v>840.03728400372836</v>
      </c>
      <c r="I16" s="57">
        <f t="shared" ref="I16:K22" si="0">F16-C16</f>
        <v>-758</v>
      </c>
      <c r="J16" s="57">
        <f t="shared" si="0"/>
        <v>-1646</v>
      </c>
      <c r="K16" s="57">
        <f t="shared" si="0"/>
        <v>-4.3627159962716178</v>
      </c>
      <c r="L16" s="57">
        <f t="shared" ref="L16:N21" si="1">(F16/C16)*100</f>
        <v>93.923360590027258</v>
      </c>
      <c r="M16" s="57">
        <f t="shared" si="1"/>
        <v>97.134101751575713</v>
      </c>
      <c r="N16" s="57">
        <f t="shared" si="1"/>
        <v>99.483335386514497</v>
      </c>
    </row>
    <row r="17" spans="1:14" s="221" customFormat="1" ht="42.75" customHeight="1" outlineLevel="1">
      <c r="A17" s="275" t="s">
        <v>398</v>
      </c>
      <c r="B17" s="301"/>
      <c r="C17" s="52">
        <v>16</v>
      </c>
      <c r="D17" s="52"/>
      <c r="E17" s="53">
        <v>647.58000000000004</v>
      </c>
      <c r="F17" s="52"/>
      <c r="G17" s="52"/>
      <c r="H17" s="53"/>
      <c r="I17" s="57">
        <f t="shared" si="0"/>
        <v>-16</v>
      </c>
      <c r="J17" s="57">
        <f t="shared" si="0"/>
        <v>0</v>
      </c>
      <c r="K17" s="57">
        <f t="shared" si="0"/>
        <v>-647.58000000000004</v>
      </c>
      <c r="L17" s="57">
        <f t="shared" si="1"/>
        <v>0</v>
      </c>
      <c r="M17" s="57"/>
      <c r="N17" s="57">
        <f t="shared" si="1"/>
        <v>0</v>
      </c>
    </row>
    <row r="18" spans="1:14" s="221" customFormat="1" ht="69.75" customHeight="1" outlineLevel="1">
      <c r="A18" s="275" t="s">
        <v>400</v>
      </c>
      <c r="B18" s="301"/>
      <c r="C18" s="52">
        <v>59</v>
      </c>
      <c r="D18" s="52">
        <v>6</v>
      </c>
      <c r="E18" s="53">
        <v>9760</v>
      </c>
      <c r="F18" s="52">
        <v>39</v>
      </c>
      <c r="G18" s="52">
        <v>4</v>
      </c>
      <c r="H18" s="53">
        <v>9760</v>
      </c>
      <c r="I18" s="57">
        <f t="shared" si="0"/>
        <v>-20</v>
      </c>
      <c r="J18" s="57">
        <f t="shared" si="0"/>
        <v>-2</v>
      </c>
      <c r="K18" s="57">
        <f t="shared" si="0"/>
        <v>0</v>
      </c>
      <c r="L18" s="57">
        <f t="shared" si="1"/>
        <v>66.101694915254242</v>
      </c>
      <c r="M18" s="57">
        <f t="shared" si="1"/>
        <v>66.666666666666657</v>
      </c>
      <c r="N18" s="57">
        <f t="shared" si="1"/>
        <v>100</v>
      </c>
    </row>
    <row r="19" spans="1:14" s="221" customFormat="1" ht="48.75" customHeight="1" outlineLevel="1">
      <c r="A19" s="275" t="s">
        <v>401</v>
      </c>
      <c r="B19" s="301"/>
      <c r="C19" s="52">
        <v>2</v>
      </c>
      <c r="D19" s="52">
        <v>2</v>
      </c>
      <c r="E19" s="53">
        <v>4091.04</v>
      </c>
      <c r="F19" s="52">
        <v>0</v>
      </c>
      <c r="G19" s="52">
        <v>0</v>
      </c>
      <c r="H19" s="53">
        <v>0</v>
      </c>
      <c r="I19" s="57">
        <f t="shared" si="0"/>
        <v>-2</v>
      </c>
      <c r="J19" s="57">
        <f t="shared" si="0"/>
        <v>-2</v>
      </c>
      <c r="K19" s="57">
        <f t="shared" si="0"/>
        <v>-4091.04</v>
      </c>
      <c r="L19" s="57">
        <f t="shared" si="1"/>
        <v>0</v>
      </c>
      <c r="M19" s="57">
        <f t="shared" si="1"/>
        <v>0</v>
      </c>
      <c r="N19" s="57">
        <f t="shared" si="1"/>
        <v>0</v>
      </c>
    </row>
    <row r="20" spans="1:14" s="221" customFormat="1" outlineLevel="1">
      <c r="A20" s="275" t="s">
        <v>402</v>
      </c>
      <c r="B20" s="301"/>
      <c r="C20" s="52">
        <v>346.6</v>
      </c>
      <c r="D20" s="52">
        <v>20</v>
      </c>
      <c r="E20" s="53">
        <v>69326.039999999994</v>
      </c>
      <c r="F20" s="52">
        <v>66</v>
      </c>
      <c r="G20" s="52">
        <v>1</v>
      </c>
      <c r="H20" s="53">
        <v>65646.240000000005</v>
      </c>
      <c r="I20" s="57">
        <f t="shared" si="0"/>
        <v>-280.60000000000002</v>
      </c>
      <c r="J20" s="57">
        <f t="shared" si="0"/>
        <v>-19</v>
      </c>
      <c r="K20" s="57">
        <f t="shared" si="0"/>
        <v>-3679.7999999999884</v>
      </c>
      <c r="L20" s="57">
        <f t="shared" si="1"/>
        <v>19.042123485285632</v>
      </c>
      <c r="M20" s="57">
        <f t="shared" si="1"/>
        <v>5</v>
      </c>
      <c r="N20" s="57">
        <f t="shared" si="1"/>
        <v>94.69203779705289</v>
      </c>
    </row>
    <row r="21" spans="1:14" s="221" customFormat="1" outlineLevel="1">
      <c r="A21" s="275" t="s">
        <v>403</v>
      </c>
      <c r="B21" s="301"/>
      <c r="C21" s="52">
        <v>30</v>
      </c>
      <c r="D21" s="52">
        <v>187</v>
      </c>
      <c r="E21" s="53">
        <v>187.5</v>
      </c>
      <c r="F21" s="52">
        <v>36</v>
      </c>
      <c r="G21" s="52">
        <v>156</v>
      </c>
      <c r="H21" s="53">
        <v>230.77</v>
      </c>
      <c r="I21" s="57">
        <f t="shared" si="0"/>
        <v>6</v>
      </c>
      <c r="J21" s="57">
        <f t="shared" si="0"/>
        <v>-31</v>
      </c>
      <c r="K21" s="57">
        <f t="shared" si="0"/>
        <v>43.27000000000001</v>
      </c>
      <c r="L21" s="57">
        <f t="shared" si="1"/>
        <v>120</v>
      </c>
      <c r="M21" s="57">
        <f t="shared" si="1"/>
        <v>83.422459893048128</v>
      </c>
      <c r="N21" s="57">
        <f t="shared" si="1"/>
        <v>123.07733333333334</v>
      </c>
    </row>
    <row r="22" spans="1:14" outlineLevel="1">
      <c r="A22" s="268" t="s">
        <v>143</v>
      </c>
      <c r="B22" s="269"/>
      <c r="C22" s="193">
        <f>SUM(C16:C21)</f>
        <v>12927.6</v>
      </c>
      <c r="D22" s="52"/>
      <c r="E22" s="53"/>
      <c r="F22" s="193">
        <f>SUM(F16:F21)</f>
        <v>11857</v>
      </c>
      <c r="G22" s="52"/>
      <c r="H22" s="53"/>
      <c r="I22" s="57">
        <f>F22-C22</f>
        <v>-1070.6000000000004</v>
      </c>
      <c r="J22" s="52"/>
      <c r="K22" s="57">
        <f t="shared" si="0"/>
        <v>0</v>
      </c>
      <c r="L22" s="57">
        <f>(F22/C22)*100</f>
        <v>91.718493765277387</v>
      </c>
      <c r="M22" s="52"/>
      <c r="N22" s="53"/>
    </row>
    <row r="23" spans="1:14" ht="11.2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200"/>
      <c r="K23" s="200"/>
      <c r="L23" s="200"/>
      <c r="M23" s="200"/>
      <c r="N23" s="200"/>
    </row>
    <row r="24" spans="1:14" s="5" customFormat="1" ht="21" customHeight="1">
      <c r="A24" s="304" t="s">
        <v>144</v>
      </c>
      <c r="B24" s="304"/>
      <c r="C24" s="304"/>
      <c r="D24" s="304"/>
      <c r="E24" s="304"/>
      <c r="F24" s="304"/>
      <c r="G24" s="304"/>
      <c r="H24" s="304"/>
      <c r="I24" s="304"/>
    </row>
    <row r="25" spans="1:14" s="5" customFormat="1" ht="9" customHeight="1">
      <c r="A25" s="102"/>
      <c r="B25" s="103"/>
      <c r="C25" s="103"/>
      <c r="D25" s="103"/>
      <c r="E25" s="103"/>
      <c r="F25" s="103"/>
      <c r="G25" s="103"/>
      <c r="H25" s="103"/>
      <c r="I25" s="103"/>
    </row>
    <row r="26" spans="1:14" s="5" customFormat="1" ht="59.25" customHeight="1">
      <c r="A26" s="303" t="s">
        <v>24</v>
      </c>
      <c r="B26" s="284" t="s">
        <v>145</v>
      </c>
      <c r="C26" s="284" t="s">
        <v>146</v>
      </c>
      <c r="D26" s="284"/>
      <c r="E26" s="284" t="s">
        <v>147</v>
      </c>
      <c r="F26" s="303"/>
      <c r="G26" s="303"/>
      <c r="H26" s="303"/>
      <c r="I26" s="303"/>
      <c r="J26" s="303"/>
      <c r="K26" s="303"/>
      <c r="L26" s="303"/>
      <c r="M26" s="303"/>
      <c r="N26" s="303"/>
    </row>
    <row r="27" spans="1:14" s="5" customFormat="1" ht="39.75" customHeight="1">
      <c r="A27" s="303"/>
      <c r="B27" s="284"/>
      <c r="C27" s="176" t="s">
        <v>148</v>
      </c>
      <c r="D27" s="176" t="s">
        <v>149</v>
      </c>
      <c r="E27" s="176" t="s">
        <v>30</v>
      </c>
      <c r="F27" s="176" t="s">
        <v>31</v>
      </c>
      <c r="G27" s="176" t="s">
        <v>32</v>
      </c>
      <c r="H27" s="176" t="s">
        <v>150</v>
      </c>
      <c r="I27" s="284" t="s">
        <v>151</v>
      </c>
      <c r="J27" s="284"/>
      <c r="K27" s="284"/>
      <c r="L27" s="284"/>
      <c r="M27" s="284"/>
      <c r="N27" s="284"/>
    </row>
    <row r="28" spans="1:14" s="5" customFormat="1" ht="24.95" customHeight="1">
      <c r="A28" s="182">
        <v>1</v>
      </c>
      <c r="B28" s="176">
        <v>2</v>
      </c>
      <c r="C28" s="182">
        <v>3</v>
      </c>
      <c r="D28" s="176">
        <v>4</v>
      </c>
      <c r="E28" s="182">
        <v>5</v>
      </c>
      <c r="F28" s="176">
        <v>6</v>
      </c>
      <c r="G28" s="182">
        <v>7</v>
      </c>
      <c r="H28" s="176">
        <v>8</v>
      </c>
      <c r="I28" s="303">
        <v>9</v>
      </c>
      <c r="J28" s="303"/>
      <c r="K28" s="303"/>
      <c r="L28" s="303"/>
      <c r="M28" s="303"/>
      <c r="N28" s="303"/>
    </row>
    <row r="29" spans="1:14" s="5" customFormat="1" ht="24.95" customHeight="1">
      <c r="A29" s="315" t="s">
        <v>152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</row>
    <row r="30" spans="1:14" s="5" customFormat="1" ht="84" customHeight="1">
      <c r="A30" s="183" t="s">
        <v>35</v>
      </c>
      <c r="B30" s="7">
        <v>1000</v>
      </c>
      <c r="C30" s="56">
        <v>32882</v>
      </c>
      <c r="D30" s="56">
        <v>34523</v>
      </c>
      <c r="E30" s="56">
        <v>12928</v>
      </c>
      <c r="F30" s="56">
        <v>11857</v>
      </c>
      <c r="G30" s="56">
        <f>F30-E30</f>
        <v>-1071</v>
      </c>
      <c r="H30" s="70">
        <f>(F30/E30)*100</f>
        <v>91.715655940594047</v>
      </c>
      <c r="I30" s="289" t="s">
        <v>462</v>
      </c>
      <c r="J30" s="289"/>
      <c r="K30" s="289"/>
      <c r="L30" s="289"/>
      <c r="M30" s="289"/>
      <c r="N30" s="289"/>
    </row>
    <row r="31" spans="1:14" s="5" customFormat="1" ht="20.100000000000001" customHeight="1">
      <c r="A31" s="183" t="s">
        <v>36</v>
      </c>
      <c r="B31" s="7">
        <v>1010</v>
      </c>
      <c r="C31" s="194">
        <f>SUM(C32:C40)</f>
        <v>-36158</v>
      </c>
      <c r="D31" s="194">
        <f>SUM(D32:D40)</f>
        <v>-40964</v>
      </c>
      <c r="E31" s="194">
        <f>SUM(E32:E40)</f>
        <v>-14095</v>
      </c>
      <c r="F31" s="194">
        <f>SUM(F32:F40)</f>
        <v>-12753</v>
      </c>
      <c r="G31" s="56">
        <f t="shared" ref="G31:G98" si="2">F31-E31</f>
        <v>1342</v>
      </c>
      <c r="H31" s="70">
        <f t="shared" ref="H31:H98" si="3">(F31/E31)*100</f>
        <v>90.478893224547704</v>
      </c>
      <c r="I31" s="286"/>
      <c r="J31" s="286"/>
      <c r="K31" s="286"/>
      <c r="L31" s="286"/>
      <c r="M31" s="286"/>
      <c r="N31" s="286"/>
    </row>
    <row r="32" spans="1:14" s="2" customFormat="1" ht="48" customHeight="1">
      <c r="A32" s="199" t="s">
        <v>396</v>
      </c>
      <c r="B32" s="176">
        <v>1011</v>
      </c>
      <c r="C32" s="51">
        <v>-5772</v>
      </c>
      <c r="D32" s="51">
        <v>-9328</v>
      </c>
      <c r="E32" s="51">
        <v>-1728</v>
      </c>
      <c r="F32" s="51">
        <v>-1408</v>
      </c>
      <c r="G32" s="51">
        <f t="shared" si="2"/>
        <v>320</v>
      </c>
      <c r="H32" s="68">
        <f t="shared" si="3"/>
        <v>81.481481481481481</v>
      </c>
      <c r="I32" s="297" t="s">
        <v>438</v>
      </c>
      <c r="J32" s="297"/>
      <c r="K32" s="297"/>
      <c r="L32" s="297"/>
      <c r="M32" s="297"/>
      <c r="N32" s="297"/>
    </row>
    <row r="33" spans="1:14" s="2" customFormat="1" ht="20.100000000000001" customHeight="1">
      <c r="A33" s="199" t="s">
        <v>397</v>
      </c>
      <c r="B33" s="176">
        <v>1012</v>
      </c>
      <c r="C33" s="51">
        <v>-297</v>
      </c>
      <c r="D33" s="51">
        <v>-292</v>
      </c>
      <c r="E33" s="51">
        <v>-71</v>
      </c>
      <c r="F33" s="51">
        <v>-61</v>
      </c>
      <c r="G33" s="51">
        <f t="shared" si="2"/>
        <v>10</v>
      </c>
      <c r="H33" s="68">
        <f t="shared" si="3"/>
        <v>85.91549295774648</v>
      </c>
      <c r="I33" s="297" t="s">
        <v>439</v>
      </c>
      <c r="J33" s="297"/>
      <c r="K33" s="297"/>
      <c r="L33" s="297"/>
      <c r="M33" s="297"/>
      <c r="N33" s="297"/>
    </row>
    <row r="34" spans="1:14" s="2" customFormat="1" ht="20.100000000000001" customHeight="1">
      <c r="A34" s="199" t="s">
        <v>154</v>
      </c>
      <c r="B34" s="176">
        <v>1013</v>
      </c>
      <c r="C34" s="51">
        <v>-239</v>
      </c>
      <c r="D34" s="51">
        <v>-249</v>
      </c>
      <c r="E34" s="51">
        <v>-85</v>
      </c>
      <c r="F34" s="51">
        <v>-75</v>
      </c>
      <c r="G34" s="51">
        <f t="shared" si="2"/>
        <v>10</v>
      </c>
      <c r="H34" s="68">
        <f t="shared" si="3"/>
        <v>88.235294117647058</v>
      </c>
      <c r="I34" s="297" t="s">
        <v>441</v>
      </c>
      <c r="J34" s="297"/>
      <c r="K34" s="297"/>
      <c r="L34" s="297"/>
      <c r="M34" s="297"/>
      <c r="N34" s="297"/>
    </row>
    <row r="35" spans="1:14" s="2" customFormat="1" ht="36" customHeight="1">
      <c r="A35" s="199" t="s">
        <v>97</v>
      </c>
      <c r="B35" s="176">
        <v>1014</v>
      </c>
      <c r="C35" s="51">
        <v>-21892</v>
      </c>
      <c r="D35" s="51">
        <v>-22451</v>
      </c>
      <c r="E35" s="51">
        <v>-9075</v>
      </c>
      <c r="F35" s="51">
        <v>-8437</v>
      </c>
      <c r="G35" s="51">
        <f t="shared" si="2"/>
        <v>638</v>
      </c>
      <c r="H35" s="68">
        <f t="shared" si="3"/>
        <v>92.969696969696969</v>
      </c>
      <c r="I35" s="297" t="s">
        <v>440</v>
      </c>
      <c r="J35" s="297"/>
      <c r="K35" s="297"/>
      <c r="L35" s="297"/>
      <c r="M35" s="297"/>
      <c r="N35" s="297"/>
    </row>
    <row r="36" spans="1:14" s="2" customFormat="1" ht="20.100000000000001" customHeight="1">
      <c r="A36" s="199" t="s">
        <v>155</v>
      </c>
      <c r="B36" s="176">
        <v>1015</v>
      </c>
      <c r="C36" s="51">
        <v>-4247</v>
      </c>
      <c r="D36" s="51">
        <v>-4410</v>
      </c>
      <c r="E36" s="51">
        <v>-1996</v>
      </c>
      <c r="F36" s="51">
        <v>-1668</v>
      </c>
      <c r="G36" s="51">
        <f t="shared" si="2"/>
        <v>328</v>
      </c>
      <c r="H36" s="68">
        <f t="shared" si="3"/>
        <v>83.567134268537075</v>
      </c>
      <c r="I36" s="297" t="s">
        <v>443</v>
      </c>
      <c r="J36" s="307"/>
      <c r="K36" s="307"/>
      <c r="L36" s="307"/>
      <c r="M36" s="307"/>
      <c r="N36" s="307"/>
    </row>
    <row r="37" spans="1:14" s="2" customFormat="1" ht="116.25">
      <c r="A37" s="199" t="s">
        <v>404</v>
      </c>
      <c r="B37" s="176">
        <v>1016</v>
      </c>
      <c r="C37" s="51">
        <v>-781</v>
      </c>
      <c r="D37" s="51">
        <v>-840</v>
      </c>
      <c r="E37" s="51">
        <v>-60</v>
      </c>
      <c r="F37" s="51">
        <v>-53</v>
      </c>
      <c r="G37" s="51">
        <f t="shared" si="2"/>
        <v>7</v>
      </c>
      <c r="H37" s="68">
        <f t="shared" si="3"/>
        <v>88.333333333333329</v>
      </c>
      <c r="I37" s="297" t="s">
        <v>445</v>
      </c>
      <c r="J37" s="318"/>
      <c r="K37" s="318"/>
      <c r="L37" s="318"/>
      <c r="M37" s="318"/>
      <c r="N37" s="318"/>
    </row>
    <row r="38" spans="1:14" s="2" customFormat="1">
      <c r="A38" s="199" t="s">
        <v>156</v>
      </c>
      <c r="B38" s="176">
        <v>1017</v>
      </c>
      <c r="C38" s="51">
        <v>-1732</v>
      </c>
      <c r="D38" s="51">
        <v>-2316</v>
      </c>
      <c r="E38" s="51">
        <v>-801</v>
      </c>
      <c r="F38" s="51">
        <v>-800</v>
      </c>
      <c r="G38" s="51">
        <f>F38-E38</f>
        <v>1</v>
      </c>
      <c r="H38" s="68">
        <f>(F38/E38)*100</f>
        <v>99.875156054931338</v>
      </c>
      <c r="I38" s="298" t="s">
        <v>442</v>
      </c>
      <c r="J38" s="299"/>
      <c r="K38" s="299"/>
      <c r="L38" s="299"/>
      <c r="M38" s="299"/>
      <c r="N38" s="300"/>
    </row>
    <row r="39" spans="1:14" s="2" customFormat="1" ht="20.100000000000001" customHeight="1">
      <c r="A39" s="199" t="s">
        <v>405</v>
      </c>
      <c r="B39" s="176">
        <v>1018</v>
      </c>
      <c r="C39" s="51">
        <v>-717</v>
      </c>
      <c r="D39" s="51">
        <v>-718</v>
      </c>
      <c r="E39" s="51">
        <v>-249</v>
      </c>
      <c r="F39" s="51">
        <v>-234</v>
      </c>
      <c r="G39" s="51">
        <f t="shared" si="2"/>
        <v>15</v>
      </c>
      <c r="H39" s="68">
        <f t="shared" si="3"/>
        <v>93.975903614457835</v>
      </c>
      <c r="I39" s="297" t="s">
        <v>444</v>
      </c>
      <c r="J39" s="297"/>
      <c r="K39" s="297"/>
      <c r="L39" s="297"/>
      <c r="M39" s="297"/>
      <c r="N39" s="297"/>
    </row>
    <row r="40" spans="1:14" s="2" customFormat="1" ht="53.25" customHeight="1">
      <c r="A40" s="199" t="s">
        <v>406</v>
      </c>
      <c r="B40" s="176">
        <v>1019</v>
      </c>
      <c r="C40" s="51">
        <v>-481</v>
      </c>
      <c r="D40" s="51">
        <v>-360</v>
      </c>
      <c r="E40" s="51">
        <v>-30</v>
      </c>
      <c r="F40" s="51">
        <v>-17</v>
      </c>
      <c r="G40" s="51">
        <f t="shared" si="2"/>
        <v>13</v>
      </c>
      <c r="H40" s="68">
        <f t="shared" si="3"/>
        <v>56.666666666666664</v>
      </c>
      <c r="I40" s="297" t="s">
        <v>447</v>
      </c>
      <c r="J40" s="297"/>
      <c r="K40" s="297"/>
      <c r="L40" s="297"/>
      <c r="M40" s="297"/>
      <c r="N40" s="297"/>
    </row>
    <row r="41" spans="1:14" s="5" customFormat="1" ht="20.100000000000001" customHeight="1">
      <c r="A41" s="183" t="s">
        <v>157</v>
      </c>
      <c r="B41" s="7">
        <v>1020</v>
      </c>
      <c r="C41" s="194">
        <f>SUM(C30,C31)</f>
        <v>-3276</v>
      </c>
      <c r="D41" s="194">
        <f>SUM(D30,D31)</f>
        <v>-6441</v>
      </c>
      <c r="E41" s="194">
        <f>SUM(E30,E31)</f>
        <v>-1167</v>
      </c>
      <c r="F41" s="194">
        <f>SUM(F30,F31)</f>
        <v>-896</v>
      </c>
      <c r="G41" s="56">
        <f t="shared" si="2"/>
        <v>271</v>
      </c>
      <c r="H41" s="70">
        <f t="shared" si="3"/>
        <v>76.778063410454152</v>
      </c>
      <c r="I41" s="286"/>
      <c r="J41" s="286"/>
      <c r="K41" s="286"/>
      <c r="L41" s="286"/>
      <c r="M41" s="286"/>
      <c r="N41" s="286"/>
    </row>
    <row r="42" spans="1:14" s="5" customFormat="1" ht="20.100000000000001" customHeight="1">
      <c r="A42" s="183" t="s">
        <v>158</v>
      </c>
      <c r="B42" s="7">
        <v>1030</v>
      </c>
      <c r="C42" s="249">
        <v>-3879</v>
      </c>
      <c r="D42" s="194">
        <f>SUM(D43:D62,D64)</f>
        <v>-4105</v>
      </c>
      <c r="E42" s="194">
        <f>SUM(E43:E62,E64)</f>
        <v>-1869</v>
      </c>
      <c r="F42" s="194">
        <f>SUM(F43:F62,F64)</f>
        <v>-1511</v>
      </c>
      <c r="G42" s="56">
        <f t="shared" si="2"/>
        <v>358</v>
      </c>
      <c r="H42" s="70">
        <f t="shared" si="3"/>
        <v>80.845371856607812</v>
      </c>
      <c r="I42" s="286"/>
      <c r="J42" s="286"/>
      <c r="K42" s="286"/>
      <c r="L42" s="286"/>
      <c r="M42" s="286"/>
      <c r="N42" s="286"/>
    </row>
    <row r="43" spans="1:14" ht="36" customHeight="1">
      <c r="A43" s="199" t="s">
        <v>407</v>
      </c>
      <c r="B43" s="6">
        <v>1031</v>
      </c>
      <c r="C43" s="51">
        <v>-5</v>
      </c>
      <c r="D43" s="51">
        <v>-3</v>
      </c>
      <c r="E43" s="51">
        <v>-4</v>
      </c>
      <c r="F43" s="51">
        <v>-1</v>
      </c>
      <c r="G43" s="51">
        <f t="shared" si="2"/>
        <v>3</v>
      </c>
      <c r="H43" s="68">
        <f t="shared" si="3"/>
        <v>25</v>
      </c>
      <c r="I43" s="285"/>
      <c r="J43" s="285"/>
      <c r="K43" s="285"/>
      <c r="L43" s="285"/>
      <c r="M43" s="285"/>
      <c r="N43" s="285"/>
    </row>
    <row r="44" spans="1:14" ht="20.100000000000001" customHeight="1">
      <c r="A44" s="199" t="s">
        <v>159</v>
      </c>
      <c r="B44" s="6">
        <v>1032</v>
      </c>
      <c r="C44" s="51"/>
      <c r="D44" s="51" t="s">
        <v>153</v>
      </c>
      <c r="E44" s="51" t="s">
        <v>153</v>
      </c>
      <c r="F44" s="51" t="s">
        <v>153</v>
      </c>
      <c r="G44" s="51"/>
      <c r="H44" s="68"/>
      <c r="I44" s="285"/>
      <c r="J44" s="285"/>
      <c r="K44" s="285"/>
      <c r="L44" s="285"/>
      <c r="M44" s="285"/>
      <c r="N44" s="285"/>
    </row>
    <row r="45" spans="1:14" ht="20.100000000000001" customHeight="1">
      <c r="A45" s="199" t="s">
        <v>160</v>
      </c>
      <c r="B45" s="6">
        <v>1033</v>
      </c>
      <c r="C45" s="51">
        <v>0</v>
      </c>
      <c r="D45" s="51" t="s">
        <v>153</v>
      </c>
      <c r="E45" s="51" t="s">
        <v>153</v>
      </c>
      <c r="F45" s="51" t="s">
        <v>153</v>
      </c>
      <c r="G45" s="51"/>
      <c r="H45" s="68"/>
      <c r="I45" s="285"/>
      <c r="J45" s="285"/>
      <c r="K45" s="285"/>
      <c r="L45" s="285"/>
      <c r="M45" s="285"/>
      <c r="N45" s="285"/>
    </row>
    <row r="46" spans="1:14" ht="20.100000000000001" customHeight="1">
      <c r="A46" s="199" t="s">
        <v>161</v>
      </c>
      <c r="B46" s="6">
        <v>1034</v>
      </c>
      <c r="C46" s="51">
        <v>0</v>
      </c>
      <c r="D46" s="51" t="s">
        <v>153</v>
      </c>
      <c r="E46" s="51" t="s">
        <v>153</v>
      </c>
      <c r="F46" s="51" t="s">
        <v>153</v>
      </c>
      <c r="G46" s="51"/>
      <c r="H46" s="68"/>
      <c r="I46" s="285"/>
      <c r="J46" s="285"/>
      <c r="K46" s="285"/>
      <c r="L46" s="285"/>
      <c r="M46" s="285"/>
      <c r="N46" s="285"/>
    </row>
    <row r="47" spans="1:14" ht="20.100000000000001" customHeight="1">
      <c r="A47" s="199" t="s">
        <v>162</v>
      </c>
      <c r="B47" s="6">
        <v>1035</v>
      </c>
      <c r="C47" s="51">
        <v>0</v>
      </c>
      <c r="D47" s="51" t="s">
        <v>153</v>
      </c>
      <c r="E47" s="51" t="s">
        <v>153</v>
      </c>
      <c r="F47" s="51" t="s">
        <v>153</v>
      </c>
      <c r="G47" s="51"/>
      <c r="H47" s="68"/>
      <c r="I47" s="285"/>
      <c r="J47" s="285"/>
      <c r="K47" s="285"/>
      <c r="L47" s="285"/>
      <c r="M47" s="285"/>
      <c r="N47" s="285"/>
    </row>
    <row r="48" spans="1:14" s="2" customFormat="1" ht="20.100000000000001" customHeight="1">
      <c r="A48" s="199" t="s">
        <v>163</v>
      </c>
      <c r="B48" s="6">
        <v>1036</v>
      </c>
      <c r="C48" s="51">
        <v>-4</v>
      </c>
      <c r="D48" s="51">
        <v>-2</v>
      </c>
      <c r="E48" s="51"/>
      <c r="F48" s="51"/>
      <c r="G48" s="51">
        <f t="shared" si="2"/>
        <v>0</v>
      </c>
      <c r="H48" s="68"/>
      <c r="I48" s="289"/>
      <c r="J48" s="311"/>
      <c r="K48" s="311"/>
      <c r="L48" s="311"/>
      <c r="M48" s="311"/>
      <c r="N48" s="311"/>
    </row>
    <row r="49" spans="1:14" s="2" customFormat="1" ht="20.100000000000001" customHeight="1">
      <c r="A49" s="199" t="s">
        <v>164</v>
      </c>
      <c r="B49" s="6">
        <v>1037</v>
      </c>
      <c r="C49" s="51">
        <v>-24</v>
      </c>
      <c r="D49" s="51">
        <v>-36</v>
      </c>
      <c r="E49" s="51">
        <v>-12</v>
      </c>
      <c r="F49" s="51">
        <v>-12</v>
      </c>
      <c r="G49" s="51">
        <f t="shared" si="2"/>
        <v>0</v>
      </c>
      <c r="H49" s="68">
        <f t="shared" si="3"/>
        <v>100</v>
      </c>
      <c r="I49" s="285"/>
      <c r="J49" s="285"/>
      <c r="K49" s="285"/>
      <c r="L49" s="285"/>
      <c r="M49" s="285"/>
      <c r="N49" s="285"/>
    </row>
    <row r="50" spans="1:14" s="2" customFormat="1" ht="42" customHeight="1">
      <c r="A50" s="199" t="s">
        <v>165</v>
      </c>
      <c r="B50" s="6">
        <v>1038</v>
      </c>
      <c r="C50" s="51">
        <v>-3074</v>
      </c>
      <c r="D50" s="51">
        <v>-3163</v>
      </c>
      <c r="E50" s="51">
        <v>-1468</v>
      </c>
      <c r="F50" s="51">
        <v>-1225</v>
      </c>
      <c r="G50" s="51">
        <f t="shared" si="2"/>
        <v>243</v>
      </c>
      <c r="H50" s="68">
        <f t="shared" si="3"/>
        <v>83.446866485013629</v>
      </c>
      <c r="I50" s="289" t="s">
        <v>446</v>
      </c>
      <c r="J50" s="289"/>
      <c r="K50" s="289"/>
      <c r="L50" s="289"/>
      <c r="M50" s="289"/>
      <c r="N50" s="289"/>
    </row>
    <row r="51" spans="1:14" s="2" customFormat="1" ht="20.100000000000001" customHeight="1">
      <c r="A51" s="199" t="s">
        <v>166</v>
      </c>
      <c r="B51" s="6">
        <v>1039</v>
      </c>
      <c r="C51" s="51">
        <v>-531</v>
      </c>
      <c r="D51" s="51">
        <v>-548</v>
      </c>
      <c r="E51" s="51">
        <v>-323</v>
      </c>
      <c r="F51" s="51">
        <v>-212</v>
      </c>
      <c r="G51" s="51">
        <f t="shared" si="2"/>
        <v>111</v>
      </c>
      <c r="H51" s="68">
        <f t="shared" si="3"/>
        <v>65.634674922600624</v>
      </c>
      <c r="I51" s="289" t="s">
        <v>443</v>
      </c>
      <c r="J51" s="289"/>
      <c r="K51" s="289"/>
      <c r="L51" s="289"/>
      <c r="M51" s="289"/>
      <c r="N51" s="289"/>
    </row>
    <row r="52" spans="1:14" s="2" customFormat="1" ht="42.75" customHeight="1">
      <c r="A52" s="199" t="s">
        <v>167</v>
      </c>
      <c r="B52" s="6">
        <v>1040</v>
      </c>
      <c r="C52" s="51">
        <v>-38</v>
      </c>
      <c r="D52" s="51">
        <v>-39</v>
      </c>
      <c r="E52" s="51">
        <v>-14</v>
      </c>
      <c r="F52" s="51">
        <v>-13</v>
      </c>
      <c r="G52" s="51">
        <f t="shared" si="2"/>
        <v>1</v>
      </c>
      <c r="H52" s="68">
        <f t="shared" si="3"/>
        <v>92.857142857142861</v>
      </c>
      <c r="I52" s="290" t="s">
        <v>464</v>
      </c>
      <c r="J52" s="290"/>
      <c r="K52" s="290"/>
      <c r="L52" s="290"/>
      <c r="M52" s="290"/>
      <c r="N52" s="290"/>
    </row>
    <row r="53" spans="1:14" s="2" customFormat="1" ht="42.75" customHeight="1">
      <c r="A53" s="199" t="s">
        <v>168</v>
      </c>
      <c r="B53" s="6">
        <v>1041</v>
      </c>
      <c r="C53" s="51"/>
      <c r="D53" s="51" t="s">
        <v>153</v>
      </c>
      <c r="E53" s="51" t="s">
        <v>153</v>
      </c>
      <c r="F53" s="51" t="s">
        <v>153</v>
      </c>
      <c r="G53" s="51"/>
      <c r="H53" s="68"/>
      <c r="I53" s="285"/>
      <c r="J53" s="285"/>
      <c r="K53" s="285"/>
      <c r="L53" s="285"/>
      <c r="M53" s="285"/>
      <c r="N53" s="285"/>
    </row>
    <row r="54" spans="1:14" s="2" customFormat="1" ht="20.100000000000001" customHeight="1">
      <c r="A54" s="199" t="s">
        <v>169</v>
      </c>
      <c r="B54" s="6">
        <v>1042</v>
      </c>
      <c r="C54" s="51"/>
      <c r="D54" s="51" t="s">
        <v>153</v>
      </c>
      <c r="E54" s="51" t="s">
        <v>153</v>
      </c>
      <c r="F54" s="51" t="s">
        <v>153</v>
      </c>
      <c r="G54" s="51"/>
      <c r="H54" s="68"/>
      <c r="I54" s="285"/>
      <c r="J54" s="285"/>
      <c r="K54" s="285"/>
      <c r="L54" s="285"/>
      <c r="M54" s="285"/>
      <c r="N54" s="285"/>
    </row>
    <row r="55" spans="1:14" s="2" customFormat="1" ht="20.100000000000001" customHeight="1">
      <c r="A55" s="199" t="s">
        <v>170</v>
      </c>
      <c r="B55" s="6">
        <v>1043</v>
      </c>
      <c r="C55" s="51"/>
      <c r="D55" s="51" t="s">
        <v>153</v>
      </c>
      <c r="E55" s="51" t="s">
        <v>153</v>
      </c>
      <c r="F55" s="51" t="s">
        <v>153</v>
      </c>
      <c r="G55" s="51"/>
      <c r="H55" s="68"/>
      <c r="I55" s="285"/>
      <c r="J55" s="285"/>
      <c r="K55" s="285"/>
      <c r="L55" s="285"/>
      <c r="M55" s="285"/>
      <c r="N55" s="285"/>
    </row>
    <row r="56" spans="1:14" s="2" customFormat="1" ht="20.100000000000001" customHeight="1">
      <c r="A56" s="199" t="s">
        <v>408</v>
      </c>
      <c r="B56" s="6">
        <v>1044</v>
      </c>
      <c r="C56" s="51">
        <v>-12</v>
      </c>
      <c r="D56" s="51">
        <v>-41</v>
      </c>
      <c r="E56" s="51">
        <v>-10</v>
      </c>
      <c r="F56" s="51">
        <v>-9</v>
      </c>
      <c r="G56" s="51">
        <f t="shared" si="2"/>
        <v>1</v>
      </c>
      <c r="H56" s="68">
        <f t="shared" si="3"/>
        <v>90</v>
      </c>
      <c r="I56" s="289" t="s">
        <v>463</v>
      </c>
      <c r="J56" s="289"/>
      <c r="K56" s="289"/>
      <c r="L56" s="289"/>
      <c r="M56" s="289"/>
      <c r="N56" s="289"/>
    </row>
    <row r="57" spans="1:14" s="2" customFormat="1" ht="74.25" customHeight="1">
      <c r="A57" s="199" t="s">
        <v>409</v>
      </c>
      <c r="B57" s="6">
        <v>1045</v>
      </c>
      <c r="C57" s="51">
        <v>-71</v>
      </c>
      <c r="D57" s="51">
        <v>-128</v>
      </c>
      <c r="E57" s="51">
        <v>-25</v>
      </c>
      <c r="F57" s="51">
        <v>-22</v>
      </c>
      <c r="G57" s="51">
        <f t="shared" si="2"/>
        <v>3</v>
      </c>
      <c r="H57" s="68">
        <f t="shared" si="3"/>
        <v>88</v>
      </c>
      <c r="I57" s="289" t="s">
        <v>444</v>
      </c>
      <c r="J57" s="289"/>
      <c r="K57" s="289"/>
      <c r="L57" s="289"/>
      <c r="M57" s="289"/>
      <c r="N57" s="289"/>
    </row>
    <row r="58" spans="1:14" s="2" customFormat="1" ht="20.100000000000001" customHeight="1">
      <c r="A58" s="199" t="s">
        <v>171</v>
      </c>
      <c r="B58" s="6">
        <v>1046</v>
      </c>
      <c r="C58" s="51">
        <v>-16</v>
      </c>
      <c r="D58" s="51">
        <v>-3</v>
      </c>
      <c r="E58" s="51">
        <v>-3</v>
      </c>
      <c r="F58" s="51">
        <v>-3</v>
      </c>
      <c r="G58" s="51"/>
      <c r="H58" s="68"/>
      <c r="I58" s="285"/>
      <c r="J58" s="285"/>
      <c r="K58" s="285"/>
      <c r="L58" s="285"/>
      <c r="M58" s="285"/>
      <c r="N58" s="285"/>
    </row>
    <row r="59" spans="1:14" s="2" customFormat="1" ht="20.100000000000001" customHeight="1">
      <c r="A59" s="199" t="s">
        <v>172</v>
      </c>
      <c r="B59" s="6">
        <v>1047</v>
      </c>
      <c r="C59" s="51"/>
      <c r="D59" s="51" t="s">
        <v>153</v>
      </c>
      <c r="E59" s="51" t="s">
        <v>153</v>
      </c>
      <c r="F59" s="51" t="s">
        <v>153</v>
      </c>
      <c r="G59" s="51"/>
      <c r="H59" s="68"/>
      <c r="I59" s="285"/>
      <c r="J59" s="285"/>
      <c r="K59" s="285"/>
      <c r="L59" s="285"/>
      <c r="M59" s="285"/>
      <c r="N59" s="285"/>
    </row>
    <row r="60" spans="1:14" s="2" customFormat="1" ht="13.5" customHeight="1">
      <c r="A60" s="199" t="s">
        <v>173</v>
      </c>
      <c r="B60" s="6">
        <v>1048</v>
      </c>
      <c r="C60" s="51"/>
      <c r="D60" s="51" t="s">
        <v>153</v>
      </c>
      <c r="E60" s="51" t="s">
        <v>153</v>
      </c>
      <c r="F60" s="51" t="s">
        <v>153</v>
      </c>
      <c r="G60" s="51"/>
      <c r="H60" s="68"/>
      <c r="I60" s="285"/>
      <c r="J60" s="285"/>
      <c r="K60" s="285"/>
      <c r="L60" s="285"/>
      <c r="M60" s="285"/>
      <c r="N60" s="285"/>
    </row>
    <row r="61" spans="1:14" s="2" customFormat="1" ht="36" customHeight="1">
      <c r="A61" s="199" t="s">
        <v>174</v>
      </c>
      <c r="B61" s="6">
        <v>1049</v>
      </c>
      <c r="C61" s="51">
        <v>-23</v>
      </c>
      <c r="D61" s="51">
        <v>-9</v>
      </c>
      <c r="E61" s="51"/>
      <c r="F61" s="51">
        <v>-2</v>
      </c>
      <c r="G61" s="51">
        <f t="shared" si="2"/>
        <v>-2</v>
      </c>
      <c r="H61" s="68">
        <v>0</v>
      </c>
      <c r="I61" s="289" t="s">
        <v>459</v>
      </c>
      <c r="J61" s="311"/>
      <c r="K61" s="311"/>
      <c r="L61" s="311"/>
      <c r="M61" s="311"/>
      <c r="N61" s="311"/>
    </row>
    <row r="62" spans="1:14" s="2" customFormat="1" ht="81.75" customHeight="1">
      <c r="A62" s="199" t="s">
        <v>410</v>
      </c>
      <c r="B62" s="6">
        <v>1050</v>
      </c>
      <c r="C62" s="51">
        <v>-57</v>
      </c>
      <c r="D62" s="51">
        <v>-81</v>
      </c>
      <c r="E62" s="51">
        <v>-10</v>
      </c>
      <c r="F62" s="51">
        <v>-12</v>
      </c>
      <c r="G62" s="51">
        <f t="shared" si="2"/>
        <v>-2</v>
      </c>
      <c r="H62" s="68">
        <f t="shared" si="3"/>
        <v>120</v>
      </c>
      <c r="I62" s="289" t="s">
        <v>465</v>
      </c>
      <c r="J62" s="289"/>
      <c r="K62" s="289"/>
      <c r="L62" s="289"/>
      <c r="M62" s="289"/>
      <c r="N62" s="289"/>
    </row>
    <row r="63" spans="1:14" s="2" customFormat="1" ht="20.100000000000001" customHeight="1">
      <c r="A63" s="199" t="s">
        <v>411</v>
      </c>
      <c r="B63" s="182" t="s">
        <v>175</v>
      </c>
      <c r="C63" s="51">
        <v>-22</v>
      </c>
      <c r="D63" s="51">
        <v>-24</v>
      </c>
      <c r="E63" s="51">
        <v>-10</v>
      </c>
      <c r="F63" s="51">
        <v>-9</v>
      </c>
      <c r="G63" s="51">
        <f t="shared" si="2"/>
        <v>1</v>
      </c>
      <c r="H63" s="68">
        <f t="shared" si="3"/>
        <v>90</v>
      </c>
      <c r="I63" s="289" t="s">
        <v>441</v>
      </c>
      <c r="J63" s="302"/>
      <c r="K63" s="302"/>
      <c r="L63" s="302"/>
      <c r="M63" s="302"/>
      <c r="N63" s="302"/>
    </row>
    <row r="64" spans="1:14" s="2" customFormat="1" ht="49.5" customHeight="1">
      <c r="A64" s="199" t="s">
        <v>412</v>
      </c>
      <c r="B64" s="6">
        <v>1051</v>
      </c>
      <c r="C64" s="51">
        <v>-2</v>
      </c>
      <c r="D64" s="51">
        <v>-52</v>
      </c>
      <c r="E64" s="51"/>
      <c r="F64" s="51"/>
      <c r="G64" s="51">
        <f t="shared" si="2"/>
        <v>0</v>
      </c>
      <c r="H64" s="68"/>
      <c r="I64" s="289"/>
      <c r="J64" s="302"/>
      <c r="K64" s="302"/>
      <c r="L64" s="302"/>
      <c r="M64" s="302"/>
      <c r="N64" s="302"/>
    </row>
    <row r="65" spans="1:14" s="5" customFormat="1" ht="20.100000000000001" customHeight="1">
      <c r="A65" s="183" t="s">
        <v>176</v>
      </c>
      <c r="B65" s="7">
        <v>1060</v>
      </c>
      <c r="C65" s="69">
        <f>SUM(C66:C72)</f>
        <v>0</v>
      </c>
      <c r="D65" s="194">
        <f>SUM(D66:D72)</f>
        <v>0</v>
      </c>
      <c r="E65" s="194">
        <f>SUM(E66:E72)</f>
        <v>0</v>
      </c>
      <c r="F65" s="194">
        <f>SUM(F66:F72)</f>
        <v>0</v>
      </c>
      <c r="G65" s="56">
        <f t="shared" si="2"/>
        <v>0</v>
      </c>
      <c r="H65" s="70"/>
      <c r="I65" s="286"/>
      <c r="J65" s="286"/>
      <c r="K65" s="286"/>
      <c r="L65" s="286"/>
      <c r="M65" s="286"/>
      <c r="N65" s="286"/>
    </row>
    <row r="66" spans="1:14" s="2" customFormat="1" ht="20.100000000000001" customHeight="1">
      <c r="A66" s="199" t="s">
        <v>177</v>
      </c>
      <c r="B66" s="6">
        <v>1061</v>
      </c>
      <c r="C66" s="51"/>
      <c r="D66" s="51" t="s">
        <v>153</v>
      </c>
      <c r="E66" s="51" t="s">
        <v>153</v>
      </c>
      <c r="F66" s="51" t="s">
        <v>153</v>
      </c>
      <c r="G66" s="51"/>
      <c r="H66" s="68"/>
      <c r="I66" s="285"/>
      <c r="J66" s="285"/>
      <c r="K66" s="285"/>
      <c r="L66" s="285"/>
      <c r="M66" s="285"/>
      <c r="N66" s="285"/>
    </row>
    <row r="67" spans="1:14" s="2" customFormat="1" ht="20.100000000000001" customHeight="1">
      <c r="A67" s="199" t="s">
        <v>178</v>
      </c>
      <c r="B67" s="6">
        <v>1062</v>
      </c>
      <c r="C67" s="51">
        <v>0</v>
      </c>
      <c r="D67" s="51" t="s">
        <v>153</v>
      </c>
      <c r="E67" s="51" t="s">
        <v>153</v>
      </c>
      <c r="F67" s="51" t="s">
        <v>153</v>
      </c>
      <c r="G67" s="51"/>
      <c r="H67" s="68"/>
      <c r="I67" s="285"/>
      <c r="J67" s="285"/>
      <c r="K67" s="285"/>
      <c r="L67" s="285"/>
      <c r="M67" s="285"/>
      <c r="N67" s="285"/>
    </row>
    <row r="68" spans="1:14" s="2" customFormat="1" ht="20.100000000000001" customHeight="1">
      <c r="A68" s="199" t="s">
        <v>165</v>
      </c>
      <c r="B68" s="6">
        <v>1063</v>
      </c>
      <c r="C68" s="51"/>
      <c r="D68" s="51" t="s">
        <v>153</v>
      </c>
      <c r="E68" s="51" t="s">
        <v>153</v>
      </c>
      <c r="F68" s="51" t="s">
        <v>153</v>
      </c>
      <c r="G68" s="51"/>
      <c r="H68" s="68"/>
      <c r="I68" s="285"/>
      <c r="J68" s="285"/>
      <c r="K68" s="285"/>
      <c r="L68" s="285"/>
      <c r="M68" s="285"/>
      <c r="N68" s="285"/>
    </row>
    <row r="69" spans="1:14" s="2" customFormat="1" ht="20.100000000000001" customHeight="1">
      <c r="A69" s="199" t="s">
        <v>166</v>
      </c>
      <c r="B69" s="6">
        <v>1064</v>
      </c>
      <c r="C69" s="51"/>
      <c r="D69" s="51" t="s">
        <v>153</v>
      </c>
      <c r="E69" s="51" t="s">
        <v>153</v>
      </c>
      <c r="F69" s="51" t="s">
        <v>153</v>
      </c>
      <c r="G69" s="51"/>
      <c r="H69" s="68"/>
      <c r="I69" s="285"/>
      <c r="J69" s="285"/>
      <c r="K69" s="285"/>
      <c r="L69" s="285"/>
      <c r="M69" s="285"/>
      <c r="N69" s="285"/>
    </row>
    <row r="70" spans="1:14" s="2" customFormat="1" ht="20.100000000000001" customHeight="1">
      <c r="A70" s="199" t="s">
        <v>179</v>
      </c>
      <c r="B70" s="6">
        <v>1065</v>
      </c>
      <c r="C70" s="51">
        <v>0</v>
      </c>
      <c r="D70" s="51" t="s">
        <v>153</v>
      </c>
      <c r="E70" s="51" t="s">
        <v>153</v>
      </c>
      <c r="F70" s="51" t="s">
        <v>153</v>
      </c>
      <c r="G70" s="51"/>
      <c r="H70" s="68"/>
      <c r="I70" s="285"/>
      <c r="J70" s="285"/>
      <c r="K70" s="285"/>
      <c r="L70" s="285"/>
      <c r="M70" s="285"/>
      <c r="N70" s="285"/>
    </row>
    <row r="71" spans="1:14" s="2" customFormat="1" ht="20.100000000000001" customHeight="1">
      <c r="A71" s="199" t="s">
        <v>180</v>
      </c>
      <c r="B71" s="6">
        <v>1066</v>
      </c>
      <c r="C71" s="51">
        <v>0</v>
      </c>
      <c r="D71" s="51" t="s">
        <v>153</v>
      </c>
      <c r="E71" s="51" t="s">
        <v>153</v>
      </c>
      <c r="F71" s="51" t="s">
        <v>153</v>
      </c>
      <c r="G71" s="51"/>
      <c r="H71" s="68"/>
      <c r="I71" s="285"/>
      <c r="J71" s="285"/>
      <c r="K71" s="285"/>
      <c r="L71" s="285"/>
      <c r="M71" s="285"/>
      <c r="N71" s="285"/>
    </row>
    <row r="72" spans="1:14" s="2" customFormat="1" ht="20.100000000000001" customHeight="1">
      <c r="A72" s="199" t="s">
        <v>181</v>
      </c>
      <c r="B72" s="6">
        <v>1067</v>
      </c>
      <c r="C72" s="51"/>
      <c r="D72" s="51" t="s">
        <v>153</v>
      </c>
      <c r="E72" s="51" t="s">
        <v>153</v>
      </c>
      <c r="F72" s="51" t="s">
        <v>153</v>
      </c>
      <c r="G72" s="51"/>
      <c r="H72" s="68"/>
      <c r="I72" s="285"/>
      <c r="J72" s="285"/>
      <c r="K72" s="285"/>
      <c r="L72" s="285"/>
      <c r="M72" s="285"/>
      <c r="N72" s="285"/>
    </row>
    <row r="73" spans="1:14" s="11" customFormat="1" ht="20.100000000000001" customHeight="1">
      <c r="A73" s="183" t="s">
        <v>182</v>
      </c>
      <c r="B73" s="7">
        <v>1070</v>
      </c>
      <c r="C73" s="69">
        <f>C74+C75+C77+C76</f>
        <v>10946</v>
      </c>
      <c r="D73" s="194">
        <f>SUM(D74:D77)</f>
        <v>14613</v>
      </c>
      <c r="E73" s="194">
        <f>SUM(E74:E77)</f>
        <v>4611</v>
      </c>
      <c r="F73" s="194">
        <f>SUM(F74:F77)</f>
        <v>3027</v>
      </c>
      <c r="G73" s="56">
        <f t="shared" si="2"/>
        <v>-1584</v>
      </c>
      <c r="H73" s="70">
        <f t="shared" si="3"/>
        <v>65.647364996746902</v>
      </c>
      <c r="I73" s="286"/>
      <c r="J73" s="286"/>
      <c r="K73" s="286"/>
      <c r="L73" s="286"/>
      <c r="M73" s="286"/>
      <c r="N73" s="286"/>
    </row>
    <row r="74" spans="1:14" s="2" customFormat="1" ht="57" customHeight="1">
      <c r="A74" s="199" t="s">
        <v>414</v>
      </c>
      <c r="B74" s="6">
        <v>1071</v>
      </c>
      <c r="C74" s="69">
        <v>109</v>
      </c>
      <c r="D74" s="51">
        <v>108</v>
      </c>
      <c r="E74" s="51">
        <v>41</v>
      </c>
      <c r="F74" s="51">
        <v>17</v>
      </c>
      <c r="G74" s="51">
        <f t="shared" si="2"/>
        <v>-24</v>
      </c>
      <c r="H74" s="68">
        <f t="shared" si="3"/>
        <v>41.463414634146339</v>
      </c>
      <c r="I74" s="289" t="s">
        <v>448</v>
      </c>
      <c r="J74" s="289"/>
      <c r="K74" s="289"/>
      <c r="L74" s="289"/>
      <c r="M74" s="289"/>
      <c r="N74" s="289"/>
    </row>
    <row r="75" spans="1:14" s="2" customFormat="1" ht="45.75" customHeight="1">
      <c r="A75" s="199" t="s">
        <v>415</v>
      </c>
      <c r="B75" s="6">
        <v>1072</v>
      </c>
      <c r="C75" s="51">
        <v>4151</v>
      </c>
      <c r="D75" s="51">
        <v>6416</v>
      </c>
      <c r="E75" s="51">
        <v>2440</v>
      </c>
      <c r="F75" s="51">
        <v>2114</v>
      </c>
      <c r="G75" s="51">
        <f t="shared" si="2"/>
        <v>-326</v>
      </c>
      <c r="H75" s="68">
        <f t="shared" si="3"/>
        <v>86.639344262295083</v>
      </c>
      <c r="I75" s="289" t="s">
        <v>449</v>
      </c>
      <c r="J75" s="289"/>
      <c r="K75" s="289"/>
      <c r="L75" s="289"/>
      <c r="M75" s="289"/>
      <c r="N75" s="289"/>
    </row>
    <row r="76" spans="1:14" s="2" customFormat="1" ht="62.25" customHeight="1">
      <c r="A76" s="237" t="s">
        <v>418</v>
      </c>
      <c r="B76" s="6" t="s">
        <v>417</v>
      </c>
      <c r="C76" s="51">
        <v>2325</v>
      </c>
      <c r="D76" s="51">
        <v>132</v>
      </c>
      <c r="E76" s="51">
        <v>0</v>
      </c>
      <c r="F76" s="51">
        <v>0</v>
      </c>
      <c r="G76" s="51">
        <f t="shared" si="2"/>
        <v>0</v>
      </c>
      <c r="H76" s="68"/>
      <c r="I76" s="291"/>
      <c r="J76" s="292"/>
      <c r="K76" s="292"/>
      <c r="L76" s="292"/>
      <c r="M76" s="292"/>
      <c r="N76" s="293"/>
    </row>
    <row r="77" spans="1:14" s="2" customFormat="1" ht="72" customHeight="1">
      <c r="A77" s="199" t="s">
        <v>416</v>
      </c>
      <c r="B77" s="6">
        <v>1073</v>
      </c>
      <c r="C77" s="51">
        <v>4361</v>
      </c>
      <c r="D77" s="51">
        <v>7957</v>
      </c>
      <c r="E77" s="51">
        <v>2130</v>
      </c>
      <c r="F77" s="51">
        <v>896</v>
      </c>
      <c r="G77" s="51">
        <f t="shared" si="2"/>
        <v>-1234</v>
      </c>
      <c r="H77" s="68">
        <f t="shared" si="3"/>
        <v>42.065727699530512</v>
      </c>
      <c r="I77" s="289" t="s">
        <v>450</v>
      </c>
      <c r="J77" s="289"/>
      <c r="K77" s="289"/>
      <c r="L77" s="289"/>
      <c r="M77" s="289"/>
      <c r="N77" s="289"/>
    </row>
    <row r="78" spans="1:14" s="11" customFormat="1" ht="20.100000000000001" customHeight="1">
      <c r="A78" s="104" t="s">
        <v>184</v>
      </c>
      <c r="B78" s="7">
        <v>1080</v>
      </c>
      <c r="C78" s="194">
        <f>SUM(C79:C86)</f>
        <v>-6142</v>
      </c>
      <c r="D78" s="194">
        <f>SUM(D79:D86)</f>
        <v>-6073</v>
      </c>
      <c r="E78" s="194">
        <f>SUM(E79:E86)</f>
        <v>-2092</v>
      </c>
      <c r="F78" s="194">
        <f>SUM(F79:F86)</f>
        <v>-2247</v>
      </c>
      <c r="G78" s="56">
        <f t="shared" si="2"/>
        <v>-155</v>
      </c>
      <c r="H78" s="70">
        <f t="shared" si="3"/>
        <v>107.40917782026769</v>
      </c>
      <c r="I78" s="286"/>
      <c r="J78" s="286"/>
      <c r="K78" s="286"/>
      <c r="L78" s="286"/>
      <c r="M78" s="286"/>
      <c r="N78" s="286"/>
    </row>
    <row r="79" spans="1:14" s="2" customFormat="1" ht="20.100000000000001" customHeight="1">
      <c r="A79" s="199" t="s">
        <v>413</v>
      </c>
      <c r="B79" s="6">
        <v>1081</v>
      </c>
      <c r="C79" s="51" t="s">
        <v>153</v>
      </c>
      <c r="D79" s="51" t="s">
        <v>153</v>
      </c>
      <c r="E79" s="51" t="s">
        <v>153</v>
      </c>
      <c r="F79" s="51" t="s">
        <v>153</v>
      </c>
      <c r="G79" s="56"/>
      <c r="H79" s="70"/>
      <c r="I79" s="285"/>
      <c r="J79" s="285"/>
      <c r="K79" s="285"/>
      <c r="L79" s="285"/>
      <c r="M79" s="285"/>
      <c r="N79" s="285"/>
    </row>
    <row r="80" spans="1:14" s="2" customFormat="1" ht="56.25" customHeight="1">
      <c r="A80" s="199" t="s">
        <v>419</v>
      </c>
      <c r="B80" s="6">
        <v>1082</v>
      </c>
      <c r="C80" s="51">
        <v>-3129</v>
      </c>
      <c r="D80" s="51">
        <v>-3111</v>
      </c>
      <c r="E80" s="51">
        <v>-1064</v>
      </c>
      <c r="F80" s="51">
        <v>-1039</v>
      </c>
      <c r="G80" s="56">
        <f t="shared" si="2"/>
        <v>25</v>
      </c>
      <c r="H80" s="70">
        <f t="shared" si="3"/>
        <v>97.650375939849624</v>
      </c>
      <c r="I80" s="289" t="s">
        <v>451</v>
      </c>
      <c r="J80" s="289"/>
      <c r="K80" s="289"/>
      <c r="L80" s="289"/>
      <c r="M80" s="289"/>
      <c r="N80" s="289"/>
    </row>
    <row r="81" spans="1:14" s="2" customFormat="1" ht="112.5" customHeight="1">
      <c r="A81" s="237" t="s">
        <v>420</v>
      </c>
      <c r="B81" s="6">
        <v>1082</v>
      </c>
      <c r="C81" s="51"/>
      <c r="D81" s="51">
        <v>-2186</v>
      </c>
      <c r="E81" s="51">
        <v>-972</v>
      </c>
      <c r="F81" s="51">
        <v>-970</v>
      </c>
      <c r="G81" s="56">
        <f t="shared" si="2"/>
        <v>2</v>
      </c>
      <c r="H81" s="70">
        <f t="shared" si="3"/>
        <v>99.794238683127574</v>
      </c>
      <c r="I81" s="294" t="s">
        <v>451</v>
      </c>
      <c r="J81" s="295"/>
      <c r="K81" s="295"/>
      <c r="L81" s="295"/>
      <c r="M81" s="295"/>
      <c r="N81" s="296"/>
    </row>
    <row r="82" spans="1:14" s="2" customFormat="1" ht="78" customHeight="1">
      <c r="A82" s="237" t="s">
        <v>422</v>
      </c>
      <c r="B82" s="6" t="s">
        <v>421</v>
      </c>
      <c r="C82" s="51">
        <v>-2325</v>
      </c>
      <c r="D82" s="51">
        <v>-132</v>
      </c>
      <c r="E82" s="51"/>
      <c r="F82" s="51">
        <v>0</v>
      </c>
      <c r="G82" s="56">
        <f t="shared" si="2"/>
        <v>0</v>
      </c>
      <c r="H82" s="70"/>
      <c r="I82" s="291"/>
      <c r="J82" s="292"/>
      <c r="K82" s="292"/>
      <c r="L82" s="292"/>
      <c r="M82" s="292"/>
      <c r="N82" s="293"/>
    </row>
    <row r="83" spans="1:14" s="2" customFormat="1" ht="54.75" customHeight="1">
      <c r="A83" s="199" t="s">
        <v>461</v>
      </c>
      <c r="B83" s="6">
        <v>1083</v>
      </c>
      <c r="C83" s="51">
        <v>-362</v>
      </c>
      <c r="D83" s="51">
        <v>-489</v>
      </c>
      <c r="E83" s="51">
        <v>0</v>
      </c>
      <c r="F83" s="51">
        <v>-188</v>
      </c>
      <c r="G83" s="56">
        <f t="shared" si="2"/>
        <v>-188</v>
      </c>
      <c r="H83" s="70"/>
      <c r="I83" s="290" t="s">
        <v>460</v>
      </c>
      <c r="J83" s="290"/>
      <c r="K83" s="290"/>
      <c r="L83" s="290"/>
      <c r="M83" s="290"/>
      <c r="N83" s="290"/>
    </row>
    <row r="84" spans="1:14" s="2" customFormat="1" ht="37.5" customHeight="1">
      <c r="A84" s="199" t="s">
        <v>423</v>
      </c>
      <c r="B84" s="6">
        <v>1084</v>
      </c>
      <c r="C84" s="51">
        <v>-69</v>
      </c>
      <c r="D84" s="51">
        <v>-67</v>
      </c>
      <c r="E84" s="51">
        <v>-8</v>
      </c>
      <c r="F84" s="51">
        <v>-8</v>
      </c>
      <c r="G84" s="56">
        <f t="shared" si="2"/>
        <v>0</v>
      </c>
      <c r="H84" s="70">
        <f t="shared" si="3"/>
        <v>100</v>
      </c>
      <c r="I84" s="285"/>
      <c r="J84" s="285"/>
      <c r="K84" s="285"/>
      <c r="L84" s="285"/>
      <c r="M84" s="285"/>
      <c r="N84" s="285"/>
    </row>
    <row r="85" spans="1:14" s="2" customFormat="1" ht="39.75" customHeight="1">
      <c r="A85" s="199" t="s">
        <v>424</v>
      </c>
      <c r="B85" s="6">
        <v>1085</v>
      </c>
      <c r="C85" s="51">
        <v>-15</v>
      </c>
      <c r="D85" s="51">
        <v>-16</v>
      </c>
      <c r="E85" s="51">
        <v>-6</v>
      </c>
      <c r="F85" s="51">
        <v>-5</v>
      </c>
      <c r="G85" s="56">
        <f t="shared" si="2"/>
        <v>1</v>
      </c>
      <c r="H85" s="70">
        <f t="shared" si="3"/>
        <v>83.333333333333343</v>
      </c>
      <c r="I85" s="290" t="s">
        <v>464</v>
      </c>
      <c r="J85" s="290"/>
      <c r="K85" s="290"/>
      <c r="L85" s="290"/>
      <c r="M85" s="290"/>
      <c r="N85" s="290"/>
    </row>
    <row r="86" spans="1:14" s="2" customFormat="1" ht="40.5" customHeight="1">
      <c r="A86" s="199" t="s">
        <v>425</v>
      </c>
      <c r="B86" s="6">
        <v>1086</v>
      </c>
      <c r="C86" s="51">
        <v>-242</v>
      </c>
      <c r="D86" s="51">
        <v>-72</v>
      </c>
      <c r="E86" s="51">
        <v>-42</v>
      </c>
      <c r="F86" s="51">
        <v>-37</v>
      </c>
      <c r="G86" s="56">
        <f t="shared" si="2"/>
        <v>5</v>
      </c>
      <c r="H86" s="70">
        <f t="shared" si="3"/>
        <v>88.095238095238088</v>
      </c>
      <c r="I86" s="290" t="s">
        <v>464</v>
      </c>
      <c r="J86" s="290"/>
      <c r="K86" s="290"/>
      <c r="L86" s="290"/>
      <c r="M86" s="290"/>
      <c r="N86" s="290"/>
    </row>
    <row r="87" spans="1:14" s="5" customFormat="1" ht="20.100000000000001" customHeight="1">
      <c r="A87" s="183" t="s">
        <v>185</v>
      </c>
      <c r="B87" s="7">
        <v>1100</v>
      </c>
      <c r="C87" s="194">
        <f>SUM(C41,C42,C65,C73,C78)</f>
        <v>-2351</v>
      </c>
      <c r="D87" s="194">
        <f>SUM(D41,D42,D65,D73,D78)</f>
        <v>-2006</v>
      </c>
      <c r="E87" s="194">
        <f>SUM(E41,E42,E65,E73,E78)</f>
        <v>-517</v>
      </c>
      <c r="F87" s="238">
        <f>SUM(F41,F42,F65,F73,F78)</f>
        <v>-1627</v>
      </c>
      <c r="G87" s="56">
        <f t="shared" si="2"/>
        <v>-1110</v>
      </c>
      <c r="H87" s="70">
        <f t="shared" si="3"/>
        <v>314.70019342359768</v>
      </c>
      <c r="I87" s="286"/>
      <c r="J87" s="286"/>
      <c r="K87" s="286"/>
      <c r="L87" s="286"/>
      <c r="M87" s="286"/>
      <c r="N87" s="286"/>
    </row>
    <row r="88" spans="1:14" s="5" customFormat="1" ht="20.100000000000001" customHeight="1">
      <c r="A88" s="183" t="s">
        <v>186</v>
      </c>
      <c r="B88" s="7">
        <v>1110</v>
      </c>
      <c r="C88" s="56"/>
      <c r="D88" s="56"/>
      <c r="E88" s="56"/>
      <c r="F88" s="56"/>
      <c r="G88" s="56">
        <f t="shared" si="2"/>
        <v>0</v>
      </c>
      <c r="H88" s="70"/>
      <c r="I88" s="286"/>
      <c r="J88" s="286"/>
      <c r="K88" s="286"/>
      <c r="L88" s="286"/>
      <c r="M88" s="286"/>
      <c r="N88" s="286"/>
    </row>
    <row r="89" spans="1:14" s="5" customFormat="1" ht="20.100000000000001" customHeight="1">
      <c r="A89" s="183" t="s">
        <v>187</v>
      </c>
      <c r="B89" s="7">
        <v>1120</v>
      </c>
      <c r="C89" s="56" t="s">
        <v>153</v>
      </c>
      <c r="D89" s="56" t="s">
        <v>153</v>
      </c>
      <c r="E89" s="56" t="s">
        <v>153</v>
      </c>
      <c r="F89" s="56" t="s">
        <v>153</v>
      </c>
      <c r="G89" s="56"/>
      <c r="H89" s="70"/>
      <c r="I89" s="286"/>
      <c r="J89" s="286"/>
      <c r="K89" s="286"/>
      <c r="L89" s="286"/>
      <c r="M89" s="286"/>
      <c r="N89" s="286"/>
    </row>
    <row r="90" spans="1:14" s="5" customFormat="1" ht="20.100000000000001" customHeight="1">
      <c r="A90" s="183" t="s">
        <v>188</v>
      </c>
      <c r="B90" s="7">
        <v>1130</v>
      </c>
      <c r="C90" s="56"/>
      <c r="D90" s="56"/>
      <c r="E90" s="56"/>
      <c r="F90" s="56"/>
      <c r="G90" s="56">
        <f t="shared" si="2"/>
        <v>0</v>
      </c>
      <c r="H90" s="70"/>
      <c r="I90" s="286"/>
      <c r="J90" s="286"/>
      <c r="K90" s="286"/>
      <c r="L90" s="286"/>
      <c r="M90" s="286"/>
      <c r="N90" s="286"/>
    </row>
    <row r="91" spans="1:14" s="5" customFormat="1" ht="20.100000000000001" customHeight="1">
      <c r="A91" s="183" t="s">
        <v>189</v>
      </c>
      <c r="B91" s="7">
        <v>1140</v>
      </c>
      <c r="C91" s="56" t="s">
        <v>153</v>
      </c>
      <c r="D91" s="56" t="s">
        <v>153</v>
      </c>
      <c r="E91" s="56" t="s">
        <v>153</v>
      </c>
      <c r="F91" s="56" t="s">
        <v>153</v>
      </c>
      <c r="G91" s="56"/>
      <c r="H91" s="70"/>
      <c r="I91" s="286"/>
      <c r="J91" s="286"/>
      <c r="K91" s="286"/>
      <c r="L91" s="286"/>
      <c r="M91" s="286"/>
      <c r="N91" s="286"/>
    </row>
    <row r="92" spans="1:14" s="5" customFormat="1" ht="20.100000000000001" customHeight="1">
      <c r="A92" s="183" t="s">
        <v>190</v>
      </c>
      <c r="B92" s="7">
        <v>1150</v>
      </c>
      <c r="C92" s="194">
        <f>SUM(C93:C94)</f>
        <v>914</v>
      </c>
      <c r="D92" s="194">
        <f>SUM(D93:D94)</f>
        <v>1513</v>
      </c>
      <c r="E92" s="194">
        <f>SUM(E93:E94)</f>
        <v>518</v>
      </c>
      <c r="F92" s="194">
        <f>SUM(F93:F94)</f>
        <v>538</v>
      </c>
      <c r="G92" s="56">
        <f t="shared" si="2"/>
        <v>20</v>
      </c>
      <c r="H92" s="70">
        <f t="shared" si="3"/>
        <v>103.86100386100385</v>
      </c>
      <c r="I92" s="286"/>
      <c r="J92" s="286"/>
      <c r="K92" s="286"/>
      <c r="L92" s="286"/>
      <c r="M92" s="286"/>
      <c r="N92" s="286"/>
    </row>
    <row r="93" spans="1:14" ht="20.100000000000001" customHeight="1">
      <c r="A93" s="199" t="s">
        <v>183</v>
      </c>
      <c r="B93" s="6">
        <v>1151</v>
      </c>
      <c r="C93" s="51"/>
      <c r="D93" s="51"/>
      <c r="E93" s="51"/>
      <c r="F93" s="51"/>
      <c r="G93" s="51">
        <f t="shared" si="2"/>
        <v>0</v>
      </c>
      <c r="H93" s="68"/>
      <c r="I93" s="285"/>
      <c r="J93" s="285"/>
      <c r="K93" s="285"/>
      <c r="L93" s="285"/>
      <c r="M93" s="285"/>
      <c r="N93" s="285"/>
    </row>
    <row r="94" spans="1:14" ht="47.25" customHeight="1">
      <c r="A94" s="199" t="s">
        <v>426</v>
      </c>
      <c r="B94" s="6">
        <v>1152</v>
      </c>
      <c r="C94" s="51">
        <v>914</v>
      </c>
      <c r="D94" s="51">
        <v>1513</v>
      </c>
      <c r="E94" s="51">
        <v>518</v>
      </c>
      <c r="F94" s="51">
        <v>538</v>
      </c>
      <c r="G94" s="51">
        <f t="shared" si="2"/>
        <v>20</v>
      </c>
      <c r="H94" s="68">
        <f t="shared" si="3"/>
        <v>103.86100386100385</v>
      </c>
      <c r="I94" s="285"/>
      <c r="J94" s="285"/>
      <c r="K94" s="285"/>
      <c r="L94" s="285"/>
      <c r="M94" s="285"/>
      <c r="N94" s="285"/>
    </row>
    <row r="95" spans="1:14" s="5" customFormat="1" ht="20.100000000000001" customHeight="1">
      <c r="A95" s="183" t="s">
        <v>191</v>
      </c>
      <c r="B95" s="7">
        <v>1160</v>
      </c>
      <c r="C95" s="194">
        <f>SUM(C96:C97)</f>
        <v>0</v>
      </c>
      <c r="D95" s="194">
        <f>SUM(D96:D97)</f>
        <v>0</v>
      </c>
      <c r="E95" s="194">
        <f>SUM(E96:E97)</f>
        <v>0</v>
      </c>
      <c r="F95" s="194">
        <f>SUM(F96:F97)</f>
        <v>0</v>
      </c>
      <c r="G95" s="56">
        <f t="shared" si="2"/>
        <v>0</v>
      </c>
      <c r="H95" s="70"/>
      <c r="I95" s="286"/>
      <c r="J95" s="286"/>
      <c r="K95" s="286"/>
      <c r="L95" s="286"/>
      <c r="M95" s="286"/>
      <c r="N95" s="286"/>
    </row>
    <row r="96" spans="1:14" ht="20.100000000000001" customHeight="1">
      <c r="A96" s="199" t="s">
        <v>183</v>
      </c>
      <c r="B96" s="6">
        <v>1161</v>
      </c>
      <c r="C96" s="51" t="s">
        <v>153</v>
      </c>
      <c r="D96" s="51" t="s">
        <v>153</v>
      </c>
      <c r="E96" s="51" t="s">
        <v>153</v>
      </c>
      <c r="F96" s="51" t="s">
        <v>153</v>
      </c>
      <c r="G96" s="56"/>
      <c r="H96" s="70"/>
      <c r="I96" s="285"/>
      <c r="J96" s="285"/>
      <c r="K96" s="285"/>
      <c r="L96" s="285"/>
      <c r="M96" s="285"/>
      <c r="N96" s="285"/>
    </row>
    <row r="97" spans="1:14" ht="20.100000000000001" customHeight="1">
      <c r="A97" s="199" t="s">
        <v>192</v>
      </c>
      <c r="B97" s="6">
        <v>1162</v>
      </c>
      <c r="C97" s="51" t="s">
        <v>153</v>
      </c>
      <c r="D97" s="51" t="s">
        <v>153</v>
      </c>
      <c r="E97" s="51" t="s">
        <v>153</v>
      </c>
      <c r="F97" s="51" t="s">
        <v>153</v>
      </c>
      <c r="G97" s="56"/>
      <c r="H97" s="70"/>
      <c r="I97" s="285"/>
      <c r="J97" s="285"/>
      <c r="K97" s="285"/>
      <c r="L97" s="285"/>
      <c r="M97" s="285"/>
      <c r="N97" s="285"/>
    </row>
    <row r="98" spans="1:14" s="5" customFormat="1" ht="20.100000000000001" customHeight="1">
      <c r="A98" s="183" t="s">
        <v>193</v>
      </c>
      <c r="B98" s="7">
        <v>1170</v>
      </c>
      <c r="C98" s="194">
        <f>SUM(C87:C92,C95)</f>
        <v>-1437</v>
      </c>
      <c r="D98" s="194">
        <f>SUM(D87:D92,D95)</f>
        <v>-493</v>
      </c>
      <c r="E98" s="194">
        <f>SUM(E87:E92,E95)</f>
        <v>1</v>
      </c>
      <c r="F98" s="194">
        <f>SUM(F87:F92,F95)</f>
        <v>-1089</v>
      </c>
      <c r="G98" s="56">
        <f t="shared" si="2"/>
        <v>-1090</v>
      </c>
      <c r="H98" s="70">
        <f t="shared" si="3"/>
        <v>-108900</v>
      </c>
      <c r="I98" s="286"/>
      <c r="J98" s="286"/>
      <c r="K98" s="286"/>
      <c r="L98" s="286"/>
      <c r="M98" s="286"/>
      <c r="N98" s="286"/>
    </row>
    <row r="99" spans="1:14" ht="20.100000000000001" customHeight="1">
      <c r="A99" s="199" t="s">
        <v>194</v>
      </c>
      <c r="B99" s="176">
        <v>1180</v>
      </c>
      <c r="C99" s="51" t="s">
        <v>153</v>
      </c>
      <c r="D99" s="51" t="s">
        <v>153</v>
      </c>
      <c r="E99" s="51" t="s">
        <v>153</v>
      </c>
      <c r="F99" s="51" t="s">
        <v>153</v>
      </c>
      <c r="G99" s="51"/>
      <c r="H99" s="68"/>
      <c r="I99" s="285"/>
      <c r="J99" s="285"/>
      <c r="K99" s="285"/>
      <c r="L99" s="285"/>
      <c r="M99" s="285"/>
      <c r="N99" s="285"/>
    </row>
    <row r="100" spans="1:14" ht="20.100000000000001" customHeight="1">
      <c r="A100" s="199" t="s">
        <v>195</v>
      </c>
      <c r="B100" s="176">
        <v>1181</v>
      </c>
      <c r="C100" s="51"/>
      <c r="D100" s="51"/>
      <c r="E100" s="51"/>
      <c r="F100" s="51"/>
      <c r="G100" s="51">
        <f t="shared" ref="G100:G108" si="4">F100-E100</f>
        <v>0</v>
      </c>
      <c r="H100" s="68"/>
      <c r="I100" s="285"/>
      <c r="J100" s="285"/>
      <c r="K100" s="285"/>
      <c r="L100" s="285"/>
      <c r="M100" s="285"/>
      <c r="N100" s="285"/>
    </row>
    <row r="101" spans="1:14" ht="20.100000000000001" customHeight="1">
      <c r="A101" s="199" t="s">
        <v>196</v>
      </c>
      <c r="B101" s="6">
        <v>1190</v>
      </c>
      <c r="C101" s="51"/>
      <c r="D101" s="51"/>
      <c r="E101" s="51"/>
      <c r="F101" s="51"/>
      <c r="G101" s="51">
        <f t="shared" si="4"/>
        <v>0</v>
      </c>
      <c r="H101" s="68"/>
      <c r="I101" s="285"/>
      <c r="J101" s="285"/>
      <c r="K101" s="285"/>
      <c r="L101" s="285"/>
      <c r="M101" s="285"/>
      <c r="N101" s="285"/>
    </row>
    <row r="102" spans="1:14" ht="20.100000000000001" customHeight="1">
      <c r="A102" s="199" t="s">
        <v>197</v>
      </c>
      <c r="B102" s="182">
        <v>1191</v>
      </c>
      <c r="C102" s="51" t="s">
        <v>153</v>
      </c>
      <c r="D102" s="51" t="s">
        <v>153</v>
      </c>
      <c r="E102" s="51" t="s">
        <v>153</v>
      </c>
      <c r="F102" s="51" t="s">
        <v>153</v>
      </c>
      <c r="G102" s="51"/>
      <c r="H102" s="68"/>
      <c r="I102" s="285"/>
      <c r="J102" s="285"/>
      <c r="K102" s="285"/>
      <c r="L102" s="285"/>
      <c r="M102" s="285"/>
      <c r="N102" s="285"/>
    </row>
    <row r="103" spans="1:14" s="5" customFormat="1" ht="20.100000000000001" customHeight="1">
      <c r="A103" s="183" t="s">
        <v>198</v>
      </c>
      <c r="B103" s="7">
        <v>1200</v>
      </c>
      <c r="C103" s="194">
        <f>SUM(C98:C102)</f>
        <v>-1437</v>
      </c>
      <c r="D103" s="194">
        <f>SUM(D98:D102)</f>
        <v>-493</v>
      </c>
      <c r="E103" s="194">
        <f>SUM(E98:E102)</f>
        <v>1</v>
      </c>
      <c r="F103" s="194">
        <f>SUM(F98:F102)</f>
        <v>-1089</v>
      </c>
      <c r="G103" s="56">
        <f t="shared" si="4"/>
        <v>-1090</v>
      </c>
      <c r="H103" s="70">
        <f>(F103/E103)*100</f>
        <v>-108900</v>
      </c>
      <c r="I103" s="286"/>
      <c r="J103" s="286"/>
      <c r="K103" s="286"/>
      <c r="L103" s="286"/>
      <c r="M103" s="286"/>
      <c r="N103" s="286"/>
    </row>
    <row r="104" spans="1:14" ht="20.100000000000001" customHeight="1">
      <c r="A104" s="199" t="s">
        <v>199</v>
      </c>
      <c r="B104" s="182">
        <v>1201</v>
      </c>
      <c r="C104" s="51"/>
      <c r="D104" s="51"/>
      <c r="E104" s="51">
        <v>1</v>
      </c>
      <c r="F104" s="51"/>
      <c r="G104" s="56"/>
      <c r="H104" s="70">
        <f>(F104/E104)*100</f>
        <v>0</v>
      </c>
      <c r="I104" s="288"/>
      <c r="J104" s="288"/>
      <c r="K104" s="288"/>
      <c r="L104" s="288"/>
      <c r="M104" s="288"/>
      <c r="N104" s="288"/>
    </row>
    <row r="105" spans="1:14" ht="20.100000000000001" customHeight="1">
      <c r="A105" s="199" t="s">
        <v>200</v>
      </c>
      <c r="B105" s="182">
        <v>1202</v>
      </c>
      <c r="C105" s="51">
        <v>-1437</v>
      </c>
      <c r="D105" s="51">
        <v>-493</v>
      </c>
      <c r="E105" s="51" t="s">
        <v>153</v>
      </c>
      <c r="F105" s="51">
        <v>-1089</v>
      </c>
      <c r="G105" s="56">
        <v>-1089</v>
      </c>
      <c r="H105" s="70"/>
      <c r="I105" s="288"/>
      <c r="J105" s="288"/>
      <c r="K105" s="288"/>
      <c r="L105" s="288"/>
      <c r="M105" s="288"/>
      <c r="N105" s="288"/>
    </row>
    <row r="106" spans="1:14" s="5" customFormat="1" ht="20.100000000000001" customHeight="1">
      <c r="A106" s="183" t="s">
        <v>201</v>
      </c>
      <c r="B106" s="7">
        <v>1210</v>
      </c>
      <c r="C106" s="194">
        <f>SUM(C30,C73,C88,C90,C92,C100,C101)</f>
        <v>44742</v>
      </c>
      <c r="D106" s="194">
        <f>SUM(D30,D73,D88,D90,D92,D100,D101)</f>
        <v>50649</v>
      </c>
      <c r="E106" s="194">
        <f>SUM(E30,E73,E88,E90,E92,E100,E101)</f>
        <v>18057</v>
      </c>
      <c r="F106" s="194">
        <f>SUM(F30,F73,F88,F90,F92,F100,F101)</f>
        <v>15422</v>
      </c>
      <c r="G106" s="56">
        <f t="shared" si="4"/>
        <v>-2635</v>
      </c>
      <c r="H106" s="70">
        <f>(F106/E106)*100</f>
        <v>85.407321260453003</v>
      </c>
      <c r="I106" s="286"/>
      <c r="J106" s="286"/>
      <c r="K106" s="286"/>
      <c r="L106" s="286"/>
      <c r="M106" s="286"/>
      <c r="N106" s="286"/>
    </row>
    <row r="107" spans="1:14" s="5" customFormat="1" ht="20.100000000000001" customHeight="1">
      <c r="A107" s="183" t="s">
        <v>202</v>
      </c>
      <c r="B107" s="7">
        <v>1220</v>
      </c>
      <c r="C107" s="194">
        <f>SUM(C31,C42,C65,C78,C89,C91,C95,C99,C102)</f>
        <v>-46179</v>
      </c>
      <c r="D107" s="194">
        <f>SUM(D31,D42,D65,D78,D89,D91,D95,D99,D102)</f>
        <v>-51142</v>
      </c>
      <c r="E107" s="194">
        <f>SUM(E31,E42,E65,E78,E89,E91,E95,E99,E102)</f>
        <v>-18056</v>
      </c>
      <c r="F107" s="194">
        <f>SUM(F31,F42,F65,F78,F89,F91,F95,F99,F102)</f>
        <v>-16511</v>
      </c>
      <c r="G107" s="56">
        <f t="shared" si="4"/>
        <v>1545</v>
      </c>
      <c r="H107" s="70">
        <f>(F107/E107)*100</f>
        <v>91.443287549844925</v>
      </c>
      <c r="I107" s="286"/>
      <c r="J107" s="286"/>
      <c r="K107" s="286"/>
      <c r="L107" s="286"/>
      <c r="M107" s="286"/>
      <c r="N107" s="286"/>
    </row>
    <row r="108" spans="1:14" ht="20.100000000000001" customHeight="1">
      <c r="A108" s="199" t="s">
        <v>203</v>
      </c>
      <c r="B108" s="6">
        <v>1230</v>
      </c>
      <c r="C108" s="51"/>
      <c r="D108" s="51"/>
      <c r="E108" s="51"/>
      <c r="F108" s="51"/>
      <c r="G108" s="51">
        <f t="shared" si="4"/>
        <v>0</v>
      </c>
      <c r="H108" s="68"/>
      <c r="I108" s="285"/>
      <c r="J108" s="285"/>
      <c r="K108" s="285"/>
      <c r="L108" s="285"/>
      <c r="M108" s="285"/>
      <c r="N108" s="285"/>
    </row>
    <row r="109" spans="1:14" s="5" customFormat="1" ht="20.100000000000001" customHeight="1">
      <c r="A109" s="153" t="s">
        <v>38</v>
      </c>
      <c r="B109" s="7">
        <v>1300</v>
      </c>
      <c r="C109" s="194">
        <f>C87+C116</f>
        <v>-4136</v>
      </c>
      <c r="D109" s="217">
        <f>D87+D116</f>
        <v>-4377</v>
      </c>
      <c r="E109" s="217">
        <f>E87+E116</f>
        <v>-1338</v>
      </c>
      <c r="F109" s="217">
        <f>F87+F116</f>
        <v>-2445</v>
      </c>
      <c r="G109" s="51">
        <f>F109-E109</f>
        <v>-1107</v>
      </c>
      <c r="H109" s="68">
        <f t="shared" ref="H109:H118" si="5">(F109/E109)*100</f>
        <v>182.7354260089686</v>
      </c>
      <c r="I109" s="286"/>
      <c r="J109" s="286"/>
      <c r="K109" s="286"/>
      <c r="L109" s="286"/>
      <c r="M109" s="286"/>
      <c r="N109" s="286"/>
    </row>
    <row r="110" spans="1:14" s="5" customFormat="1" ht="20.100000000000001" customHeight="1">
      <c r="A110" s="183" t="s">
        <v>204</v>
      </c>
      <c r="B110" s="183"/>
      <c r="C110" s="183"/>
      <c r="D110" s="183"/>
      <c r="E110" s="183"/>
      <c r="F110" s="183"/>
      <c r="G110" s="51">
        <f t="shared" ref="G110:G118" si="6">F110-E110</f>
        <v>0</v>
      </c>
      <c r="H110" s="68"/>
      <c r="I110" s="287"/>
      <c r="J110" s="287"/>
      <c r="K110" s="287"/>
      <c r="L110" s="287"/>
      <c r="M110" s="287"/>
      <c r="N110" s="287"/>
    </row>
    <row r="111" spans="1:14" s="5" customFormat="1" ht="20.100000000000001" customHeight="1">
      <c r="A111" s="199" t="s">
        <v>205</v>
      </c>
      <c r="B111" s="6">
        <v>1400</v>
      </c>
      <c r="C111" s="51">
        <v>-10436</v>
      </c>
      <c r="D111" s="51">
        <f>D32+D33+D34+D37+D40+D43+D62+D64+D81+D82+D84</f>
        <v>-13590</v>
      </c>
      <c r="E111" s="51">
        <f>E32+E33+E34+E37+E40+E43+E62+E64+E81+E82+E84</f>
        <v>-2968</v>
      </c>
      <c r="F111" s="51">
        <f>F32+F33+F34+F37+F40+F43+F62+F64+F81+F82+F84</f>
        <v>-2605</v>
      </c>
      <c r="G111" s="51">
        <f t="shared" si="6"/>
        <v>363</v>
      </c>
      <c r="H111" s="68">
        <f t="shared" si="5"/>
        <v>87.76954177897575</v>
      </c>
      <c r="I111" s="285"/>
      <c r="J111" s="285"/>
      <c r="K111" s="285"/>
      <c r="L111" s="285"/>
      <c r="M111" s="285"/>
      <c r="N111" s="285"/>
    </row>
    <row r="112" spans="1:14" s="5" customFormat="1" ht="20.100000000000001" customHeight="1">
      <c r="A112" s="199" t="s">
        <v>206</v>
      </c>
      <c r="B112" s="185">
        <v>1401</v>
      </c>
      <c r="C112" s="51">
        <f>C32</f>
        <v>-5772</v>
      </c>
      <c r="D112" s="51">
        <f>D32</f>
        <v>-9328</v>
      </c>
      <c r="E112" s="51">
        <f>E32</f>
        <v>-1728</v>
      </c>
      <c r="F112" s="51">
        <f>F32</f>
        <v>-1408</v>
      </c>
      <c r="G112" s="51">
        <f t="shared" si="6"/>
        <v>320</v>
      </c>
      <c r="H112" s="68">
        <f t="shared" si="5"/>
        <v>81.481481481481481</v>
      </c>
      <c r="I112" s="288"/>
      <c r="J112" s="288"/>
      <c r="K112" s="288"/>
      <c r="L112" s="288"/>
      <c r="M112" s="288"/>
      <c r="N112" s="288"/>
    </row>
    <row r="113" spans="1:14" s="5" customFormat="1" ht="20.100000000000001" customHeight="1">
      <c r="A113" s="199" t="s">
        <v>207</v>
      </c>
      <c r="B113" s="185">
        <v>1402</v>
      </c>
      <c r="C113" s="51">
        <f>C33+C34+C43+C63</f>
        <v>-563</v>
      </c>
      <c r="D113" s="51">
        <f>D33+D34+D43+D63</f>
        <v>-568</v>
      </c>
      <c r="E113" s="51">
        <f>E33+E34+E43+E63</f>
        <v>-170</v>
      </c>
      <c r="F113" s="51">
        <f>F33+F34+F43+F63</f>
        <v>-146</v>
      </c>
      <c r="G113" s="51">
        <f t="shared" si="6"/>
        <v>24</v>
      </c>
      <c r="H113" s="68">
        <f t="shared" si="5"/>
        <v>85.882352941176464</v>
      </c>
      <c r="I113" s="288"/>
      <c r="J113" s="288"/>
      <c r="K113" s="288"/>
      <c r="L113" s="288"/>
      <c r="M113" s="288"/>
      <c r="N113" s="288"/>
    </row>
    <row r="114" spans="1:14" s="5" customFormat="1" ht="20.100000000000001" customHeight="1">
      <c r="A114" s="199" t="s">
        <v>97</v>
      </c>
      <c r="B114" s="9">
        <v>1410</v>
      </c>
      <c r="C114" s="51">
        <v>-25224</v>
      </c>
      <c r="D114" s="51">
        <f>D35+D50-334</f>
        <v>-25948</v>
      </c>
      <c r="E114" s="51">
        <f>E35+E50</f>
        <v>-10543</v>
      </c>
      <c r="F114" s="51">
        <f>F35+F50-125</f>
        <v>-9787</v>
      </c>
      <c r="G114" s="51">
        <f t="shared" si="6"/>
        <v>756</v>
      </c>
      <c r="H114" s="68">
        <f t="shared" si="5"/>
        <v>92.829365455752637</v>
      </c>
      <c r="I114" s="285"/>
      <c r="J114" s="285"/>
      <c r="K114" s="285"/>
      <c r="L114" s="285"/>
      <c r="M114" s="285"/>
      <c r="N114" s="285"/>
    </row>
    <row r="115" spans="1:14" s="5" customFormat="1" ht="20.100000000000001" customHeight="1">
      <c r="A115" s="199" t="s">
        <v>155</v>
      </c>
      <c r="B115" s="9">
        <v>1420</v>
      </c>
      <c r="C115" s="51">
        <v>-4882</v>
      </c>
      <c r="D115" s="51">
        <f>D36+D51-155</f>
        <v>-5113</v>
      </c>
      <c r="E115" s="51">
        <f>E36+E51</f>
        <v>-2319</v>
      </c>
      <c r="F115" s="51">
        <f>F36+F51-63</f>
        <v>-1943</v>
      </c>
      <c r="G115" s="51">
        <f t="shared" si="6"/>
        <v>376</v>
      </c>
      <c r="H115" s="68">
        <f t="shared" si="5"/>
        <v>83.78611470461405</v>
      </c>
      <c r="I115" s="285"/>
      <c r="J115" s="285"/>
      <c r="K115" s="285"/>
      <c r="L115" s="285"/>
      <c r="M115" s="285"/>
      <c r="N115" s="285"/>
    </row>
    <row r="116" spans="1:14" s="5" customFormat="1" ht="20.100000000000001" customHeight="1">
      <c r="A116" s="199" t="s">
        <v>208</v>
      </c>
      <c r="B116" s="9">
        <v>1430</v>
      </c>
      <c r="C116" s="51">
        <f>C38+C52+C85</f>
        <v>-1785</v>
      </c>
      <c r="D116" s="51">
        <f>D38+D52+D85</f>
        <v>-2371</v>
      </c>
      <c r="E116" s="51">
        <f>E38+E52+E85</f>
        <v>-821</v>
      </c>
      <c r="F116" s="51">
        <f>F38+F52+F85</f>
        <v>-818</v>
      </c>
      <c r="G116" s="51">
        <f t="shared" si="6"/>
        <v>3</v>
      </c>
      <c r="H116" s="68">
        <f t="shared" si="5"/>
        <v>99.634591961023148</v>
      </c>
      <c r="I116" s="285"/>
      <c r="J116" s="285"/>
      <c r="K116" s="285"/>
      <c r="L116" s="285"/>
      <c r="M116" s="285"/>
      <c r="N116" s="285"/>
    </row>
    <row r="117" spans="1:14" s="5" customFormat="1" ht="20.100000000000001" customHeight="1">
      <c r="A117" s="199" t="s">
        <v>209</v>
      </c>
      <c r="B117" s="9">
        <v>1440</v>
      </c>
      <c r="C117" s="51">
        <v>-3852</v>
      </c>
      <c r="D117" s="51">
        <f>D39+D48+D49+D56+D57+D61+D80+D86+D58</f>
        <v>-4120</v>
      </c>
      <c r="E117" s="51">
        <f>E39+E48+E49+E56+E57+E61+E80+E86+ E58</f>
        <v>-1405</v>
      </c>
      <c r="F117" s="51">
        <f>F39+F48+F49+F56+F57+F61+F80+F86+ F58</f>
        <v>-1358</v>
      </c>
      <c r="G117" s="51">
        <f t="shared" si="6"/>
        <v>47</v>
      </c>
      <c r="H117" s="68">
        <f t="shared" si="5"/>
        <v>96.654804270462634</v>
      </c>
      <c r="I117" s="285"/>
      <c r="J117" s="285"/>
      <c r="K117" s="285"/>
      <c r="L117" s="285"/>
      <c r="M117" s="285"/>
      <c r="N117" s="285"/>
    </row>
    <row r="118" spans="1:14" s="5" customFormat="1">
      <c r="A118" s="183" t="s">
        <v>143</v>
      </c>
      <c r="B118" s="31">
        <v>1450</v>
      </c>
      <c r="C118" s="194">
        <f>SUM(C111,C114:C117)</f>
        <v>-46179</v>
      </c>
      <c r="D118" s="194">
        <f>SUM(D111,D114:D117)</f>
        <v>-51142</v>
      </c>
      <c r="E118" s="194">
        <f>SUM(E111,E114:E117)</f>
        <v>-18056</v>
      </c>
      <c r="F118" s="194">
        <f>SUM(F111,F114:F117)</f>
        <v>-16511</v>
      </c>
      <c r="G118" s="51">
        <f t="shared" si="6"/>
        <v>1545</v>
      </c>
      <c r="H118" s="68">
        <f t="shared" si="5"/>
        <v>91.443287549844925</v>
      </c>
      <c r="I118" s="286"/>
      <c r="J118" s="286"/>
      <c r="K118" s="286"/>
      <c r="L118" s="286"/>
      <c r="M118" s="286"/>
      <c r="N118" s="286"/>
    </row>
    <row r="119" spans="1:14" s="5" customFormat="1">
      <c r="A119" s="187"/>
      <c r="B119" s="38"/>
      <c r="C119" s="38"/>
      <c r="D119" s="38"/>
      <c r="E119" s="38"/>
      <c r="F119" s="38"/>
      <c r="G119" s="38"/>
      <c r="H119" s="38"/>
      <c r="I119" s="38"/>
    </row>
    <row r="120" spans="1:14" s="5" customFormat="1">
      <c r="A120" s="187"/>
      <c r="B120" s="38"/>
      <c r="C120" s="38"/>
      <c r="D120" s="38"/>
      <c r="E120" s="38"/>
      <c r="F120" s="38"/>
      <c r="G120" s="38"/>
      <c r="H120" s="38"/>
      <c r="I120" s="38"/>
    </row>
    <row r="121" spans="1:14">
      <c r="A121" s="178"/>
      <c r="B121" s="179"/>
      <c r="C121" s="179"/>
      <c r="D121" s="179"/>
      <c r="E121" s="179"/>
      <c r="F121" s="179"/>
      <c r="G121" s="179"/>
      <c r="H121" s="179"/>
      <c r="I121" s="179"/>
      <c r="J121" s="200"/>
      <c r="K121" s="200"/>
      <c r="L121" s="200"/>
      <c r="M121" s="200"/>
      <c r="N121" s="200"/>
    </row>
    <row r="122" spans="1:14" ht="27.75" customHeight="1">
      <c r="A122" s="187" t="s">
        <v>454</v>
      </c>
      <c r="B122" s="1"/>
      <c r="C122" s="306" t="s">
        <v>210</v>
      </c>
      <c r="D122" s="306"/>
      <c r="E122" s="44"/>
      <c r="F122" s="312" t="s">
        <v>453</v>
      </c>
      <c r="G122" s="313"/>
      <c r="H122" s="313"/>
      <c r="I122" s="313"/>
      <c r="J122" s="200"/>
      <c r="K122" s="200"/>
      <c r="L122" s="200"/>
      <c r="M122" s="200"/>
      <c r="N122" s="200"/>
    </row>
    <row r="123" spans="1:14" s="2" customFormat="1">
      <c r="A123" s="245" t="s">
        <v>211</v>
      </c>
      <c r="B123" s="247"/>
      <c r="C123" s="305" t="s">
        <v>212</v>
      </c>
      <c r="D123" s="305"/>
      <c r="E123" s="247"/>
      <c r="F123" s="278" t="s">
        <v>123</v>
      </c>
      <c r="G123" s="278"/>
      <c r="H123" s="278"/>
    </row>
    <row r="124" spans="1:14">
      <c r="A124" s="178"/>
      <c r="B124" s="179"/>
      <c r="C124" s="179"/>
      <c r="D124" s="179"/>
      <c r="E124" s="179"/>
      <c r="F124" s="179"/>
      <c r="G124" s="179"/>
      <c r="H124" s="179"/>
      <c r="I124" s="179"/>
      <c r="J124" s="200"/>
      <c r="K124" s="200"/>
      <c r="L124" s="200"/>
      <c r="M124" s="200"/>
      <c r="N124" s="200"/>
    </row>
    <row r="125" spans="1:14">
      <c r="A125" s="178"/>
      <c r="B125" s="179"/>
      <c r="C125" s="179"/>
      <c r="D125" s="179"/>
      <c r="E125" s="179"/>
      <c r="F125" s="179"/>
      <c r="G125" s="179"/>
      <c r="H125" s="179"/>
      <c r="I125" s="179"/>
      <c r="J125" s="200"/>
      <c r="K125" s="200"/>
      <c r="L125" s="200"/>
      <c r="M125" s="200"/>
      <c r="N125" s="200"/>
    </row>
    <row r="126" spans="1:14">
      <c r="A126" s="178"/>
      <c r="B126" s="179"/>
      <c r="C126" s="179"/>
      <c r="D126" s="179"/>
      <c r="E126" s="179"/>
      <c r="F126" s="179"/>
      <c r="G126" s="179"/>
      <c r="H126" s="179"/>
      <c r="I126" s="179"/>
      <c r="J126" s="200"/>
      <c r="K126" s="200"/>
      <c r="L126" s="200"/>
      <c r="M126" s="200"/>
      <c r="N126" s="200"/>
    </row>
    <row r="127" spans="1:14">
      <c r="A127" s="178"/>
      <c r="B127" s="179"/>
      <c r="C127" s="179"/>
      <c r="D127" s="179"/>
      <c r="E127" s="179"/>
      <c r="F127" s="179"/>
      <c r="G127" s="179"/>
      <c r="H127" s="179"/>
      <c r="I127" s="179"/>
      <c r="J127" s="200"/>
      <c r="K127" s="200"/>
      <c r="L127" s="200"/>
      <c r="M127" s="200"/>
      <c r="N127" s="200"/>
    </row>
    <row r="128" spans="1:14">
      <c r="A128" s="178"/>
      <c r="B128" s="179"/>
      <c r="C128" s="179"/>
      <c r="D128" s="179"/>
      <c r="E128" s="179"/>
      <c r="F128" s="179"/>
      <c r="G128" s="179"/>
      <c r="H128" s="179"/>
      <c r="I128" s="179"/>
    </row>
    <row r="129" spans="1:9">
      <c r="A129" s="178"/>
      <c r="B129" s="179"/>
      <c r="C129" s="179"/>
      <c r="D129" s="179"/>
      <c r="E129" s="179"/>
      <c r="F129" s="179"/>
      <c r="G129" s="179"/>
      <c r="H129" s="179"/>
      <c r="I129" s="179"/>
    </row>
    <row r="130" spans="1:9">
      <c r="A130" s="178"/>
      <c r="B130" s="179"/>
      <c r="C130" s="179"/>
      <c r="D130" s="179"/>
      <c r="E130" s="179"/>
      <c r="F130" s="179"/>
      <c r="G130" s="179"/>
      <c r="H130" s="179"/>
      <c r="I130" s="179"/>
    </row>
    <row r="131" spans="1:9">
      <c r="A131" s="178"/>
      <c r="B131" s="179"/>
      <c r="C131" s="179"/>
      <c r="D131" s="179"/>
      <c r="E131" s="179"/>
      <c r="F131" s="179"/>
      <c r="G131" s="179"/>
      <c r="H131" s="179"/>
      <c r="I131" s="179"/>
    </row>
    <row r="132" spans="1:9">
      <c r="A132" s="178"/>
      <c r="B132" s="179"/>
      <c r="C132" s="179"/>
      <c r="D132" s="179"/>
      <c r="E132" s="179"/>
      <c r="F132" s="179"/>
      <c r="G132" s="179"/>
      <c r="H132" s="179"/>
      <c r="I132" s="179"/>
    </row>
    <row r="133" spans="1:9">
      <c r="A133" s="178"/>
      <c r="B133" s="179"/>
      <c r="C133" s="179"/>
      <c r="D133" s="179"/>
      <c r="E133" s="179"/>
      <c r="F133" s="179"/>
      <c r="G133" s="179"/>
      <c r="H133" s="179"/>
      <c r="I133" s="179"/>
    </row>
    <row r="134" spans="1:9">
      <c r="A134" s="178"/>
      <c r="B134" s="179"/>
      <c r="C134" s="179"/>
      <c r="D134" s="179"/>
      <c r="E134" s="179"/>
      <c r="F134" s="179"/>
      <c r="G134" s="179"/>
      <c r="H134" s="179"/>
      <c r="I134" s="179"/>
    </row>
    <row r="135" spans="1:9">
      <c r="A135" s="178"/>
      <c r="B135" s="179"/>
      <c r="C135" s="179"/>
      <c r="D135" s="179"/>
      <c r="E135" s="179"/>
      <c r="F135" s="179"/>
      <c r="G135" s="179"/>
      <c r="H135" s="179"/>
      <c r="I135" s="179"/>
    </row>
    <row r="136" spans="1:9">
      <c r="A136" s="178"/>
      <c r="B136" s="200"/>
      <c r="C136" s="200"/>
      <c r="D136" s="200"/>
      <c r="E136" s="200"/>
      <c r="F136" s="200"/>
      <c r="G136" s="200"/>
      <c r="H136" s="200"/>
      <c r="I136" s="200"/>
    </row>
    <row r="137" spans="1:9">
      <c r="A137" s="178"/>
      <c r="B137" s="200"/>
      <c r="C137" s="200"/>
      <c r="D137" s="200"/>
      <c r="E137" s="200"/>
      <c r="F137" s="200"/>
      <c r="G137" s="200"/>
      <c r="H137" s="200"/>
      <c r="I137" s="200"/>
    </row>
    <row r="138" spans="1:9">
      <c r="A138" s="178"/>
      <c r="B138" s="200"/>
      <c r="C138" s="200"/>
      <c r="D138" s="200"/>
      <c r="E138" s="200"/>
      <c r="F138" s="200"/>
      <c r="G138" s="200"/>
      <c r="H138" s="200"/>
      <c r="I138" s="200"/>
    </row>
    <row r="139" spans="1:9">
      <c r="A139" s="178"/>
      <c r="B139" s="200"/>
      <c r="C139" s="200"/>
      <c r="D139" s="200"/>
      <c r="E139" s="200"/>
      <c r="F139" s="200"/>
      <c r="G139" s="200"/>
      <c r="H139" s="200"/>
      <c r="I139" s="200"/>
    </row>
    <row r="140" spans="1:9">
      <c r="A140" s="178"/>
      <c r="B140" s="200"/>
      <c r="C140" s="200"/>
      <c r="D140" s="200"/>
      <c r="E140" s="200"/>
      <c r="F140" s="200"/>
      <c r="G140" s="200"/>
      <c r="H140" s="200"/>
      <c r="I140" s="200"/>
    </row>
    <row r="141" spans="1:9">
      <c r="A141" s="178"/>
      <c r="B141" s="200"/>
      <c r="C141" s="200"/>
      <c r="D141" s="200"/>
      <c r="E141" s="200"/>
      <c r="F141" s="200"/>
      <c r="G141" s="200"/>
      <c r="H141" s="200"/>
      <c r="I141" s="200"/>
    </row>
    <row r="142" spans="1:9">
      <c r="A142" s="178"/>
      <c r="B142" s="200"/>
      <c r="C142" s="200"/>
      <c r="D142" s="200"/>
      <c r="E142" s="200"/>
      <c r="F142" s="200"/>
      <c r="G142" s="200"/>
      <c r="H142" s="200"/>
      <c r="I142" s="200"/>
    </row>
    <row r="143" spans="1:9">
      <c r="A143" s="178"/>
      <c r="B143" s="200"/>
      <c r="C143" s="200"/>
      <c r="D143" s="200"/>
      <c r="E143" s="200"/>
      <c r="F143" s="200"/>
      <c r="G143" s="200"/>
      <c r="H143" s="200"/>
      <c r="I143" s="200"/>
    </row>
    <row r="144" spans="1:9">
      <c r="A144" s="178"/>
      <c r="B144" s="200"/>
      <c r="C144" s="200"/>
      <c r="D144" s="200"/>
      <c r="E144" s="200"/>
      <c r="F144" s="200"/>
      <c r="G144" s="200"/>
      <c r="H144" s="200"/>
      <c r="I144" s="200"/>
    </row>
    <row r="145" spans="1:9">
      <c r="A145" s="178"/>
      <c r="B145" s="200"/>
      <c r="C145" s="200"/>
      <c r="D145" s="200"/>
      <c r="E145" s="200"/>
      <c r="F145" s="200"/>
      <c r="G145" s="200"/>
      <c r="H145" s="200"/>
      <c r="I145" s="200"/>
    </row>
    <row r="146" spans="1:9">
      <c r="A146" s="178"/>
      <c r="B146" s="200"/>
      <c r="C146" s="200"/>
      <c r="D146" s="200"/>
      <c r="E146" s="200"/>
      <c r="F146" s="200"/>
      <c r="G146" s="200"/>
      <c r="H146" s="200"/>
      <c r="I146" s="200"/>
    </row>
    <row r="147" spans="1:9">
      <c r="A147" s="178"/>
      <c r="B147" s="200"/>
      <c r="C147" s="200"/>
      <c r="D147" s="200"/>
      <c r="E147" s="200"/>
      <c r="F147" s="200"/>
      <c r="G147" s="200"/>
      <c r="H147" s="200"/>
      <c r="I147" s="200"/>
    </row>
    <row r="148" spans="1:9">
      <c r="A148" s="178"/>
      <c r="B148" s="200"/>
      <c r="C148" s="200"/>
      <c r="D148" s="200"/>
      <c r="E148" s="200"/>
      <c r="F148" s="200"/>
      <c r="G148" s="200"/>
      <c r="H148" s="200"/>
      <c r="I148" s="200"/>
    </row>
    <row r="149" spans="1:9">
      <c r="A149" s="178"/>
      <c r="B149" s="200"/>
      <c r="C149" s="200"/>
      <c r="D149" s="200"/>
      <c r="E149" s="200"/>
      <c r="F149" s="200"/>
      <c r="G149" s="200"/>
      <c r="H149" s="200"/>
      <c r="I149" s="200"/>
    </row>
    <row r="150" spans="1:9">
      <c r="A150" s="178"/>
      <c r="B150" s="200"/>
      <c r="C150" s="200"/>
      <c r="D150" s="200"/>
      <c r="E150" s="200"/>
      <c r="F150" s="200"/>
      <c r="G150" s="200"/>
      <c r="H150" s="200"/>
      <c r="I150" s="200"/>
    </row>
    <row r="151" spans="1:9">
      <c r="A151" s="178"/>
      <c r="B151" s="200"/>
      <c r="C151" s="200"/>
      <c r="D151" s="200"/>
      <c r="E151" s="200"/>
      <c r="F151" s="200"/>
      <c r="G151" s="200"/>
      <c r="H151" s="200"/>
      <c r="I151" s="200"/>
    </row>
    <row r="152" spans="1:9">
      <c r="A152" s="178"/>
      <c r="B152" s="200"/>
      <c r="C152" s="200"/>
      <c r="D152" s="200"/>
      <c r="E152" s="200"/>
      <c r="F152" s="200"/>
      <c r="G152" s="200"/>
      <c r="H152" s="200"/>
      <c r="I152" s="200"/>
    </row>
    <row r="153" spans="1:9">
      <c r="A153" s="178"/>
      <c r="B153" s="200"/>
      <c r="C153" s="200"/>
      <c r="D153" s="200"/>
      <c r="E153" s="200"/>
      <c r="F153" s="200"/>
      <c r="G153" s="200"/>
      <c r="H153" s="200"/>
      <c r="I153" s="200"/>
    </row>
    <row r="154" spans="1:9">
      <c r="A154" s="178"/>
      <c r="B154" s="200"/>
      <c r="C154" s="200"/>
      <c r="D154" s="200"/>
      <c r="E154" s="200"/>
      <c r="F154" s="200"/>
      <c r="G154" s="200"/>
      <c r="H154" s="200"/>
      <c r="I154" s="200"/>
    </row>
    <row r="155" spans="1:9">
      <c r="A155" s="178"/>
      <c r="B155" s="200"/>
      <c r="C155" s="200"/>
      <c r="D155" s="200"/>
      <c r="E155" s="200"/>
      <c r="F155" s="200"/>
      <c r="G155" s="200"/>
      <c r="H155" s="200"/>
      <c r="I155" s="200"/>
    </row>
    <row r="156" spans="1:9">
      <c r="A156" s="178"/>
      <c r="B156" s="200"/>
      <c r="C156" s="200"/>
      <c r="D156" s="200"/>
      <c r="E156" s="200"/>
      <c r="F156" s="200"/>
      <c r="G156" s="200"/>
      <c r="H156" s="200"/>
      <c r="I156" s="200"/>
    </row>
    <row r="157" spans="1:9">
      <c r="A157" s="178"/>
      <c r="B157" s="200"/>
      <c r="C157" s="200"/>
      <c r="D157" s="200"/>
      <c r="E157" s="200"/>
      <c r="F157" s="200"/>
      <c r="G157" s="200"/>
      <c r="H157" s="200"/>
      <c r="I157" s="200"/>
    </row>
    <row r="158" spans="1:9">
      <c r="A158" s="178"/>
      <c r="B158" s="200"/>
      <c r="C158" s="200"/>
      <c r="D158" s="200"/>
      <c r="E158" s="200"/>
      <c r="F158" s="200"/>
      <c r="G158" s="200"/>
      <c r="H158" s="200"/>
      <c r="I158" s="200"/>
    </row>
    <row r="159" spans="1:9">
      <c r="A159" s="178"/>
      <c r="B159" s="200"/>
      <c r="C159" s="200"/>
      <c r="D159" s="200"/>
      <c r="E159" s="200"/>
      <c r="F159" s="200"/>
      <c r="G159" s="200"/>
      <c r="H159" s="200"/>
      <c r="I159" s="200"/>
    </row>
    <row r="160" spans="1:9">
      <c r="A160" s="178"/>
      <c r="B160" s="200"/>
      <c r="C160" s="200"/>
      <c r="D160" s="200"/>
      <c r="E160" s="200"/>
      <c r="F160" s="200"/>
      <c r="G160" s="200"/>
      <c r="H160" s="200"/>
      <c r="I160" s="200"/>
    </row>
    <row r="161" spans="1:9">
      <c r="A161" s="178"/>
      <c r="B161" s="200"/>
      <c r="C161" s="200"/>
      <c r="D161" s="200"/>
      <c r="E161" s="200"/>
      <c r="F161" s="200"/>
      <c r="G161" s="200"/>
      <c r="H161" s="200"/>
      <c r="I161" s="200"/>
    </row>
    <row r="162" spans="1:9">
      <c r="A162" s="178"/>
      <c r="B162" s="200"/>
      <c r="C162" s="200"/>
      <c r="D162" s="200"/>
      <c r="E162" s="200"/>
      <c r="F162" s="200"/>
      <c r="G162" s="200"/>
      <c r="H162" s="200"/>
      <c r="I162" s="200"/>
    </row>
    <row r="163" spans="1:9">
      <c r="A163" s="178"/>
      <c r="B163" s="200"/>
      <c r="C163" s="200"/>
      <c r="D163" s="200"/>
      <c r="E163" s="200"/>
      <c r="F163" s="200"/>
      <c r="G163" s="200"/>
      <c r="H163" s="200"/>
      <c r="I163" s="200"/>
    </row>
    <row r="164" spans="1:9">
      <c r="A164" s="178"/>
      <c r="B164" s="200"/>
      <c r="C164" s="200"/>
      <c r="D164" s="200"/>
      <c r="E164" s="200"/>
      <c r="F164" s="200"/>
      <c r="G164" s="200"/>
      <c r="H164" s="200"/>
      <c r="I164" s="200"/>
    </row>
    <row r="165" spans="1:9">
      <c r="A165" s="178"/>
      <c r="B165" s="200"/>
      <c r="C165" s="200"/>
      <c r="D165" s="200"/>
      <c r="E165" s="200"/>
      <c r="F165" s="200"/>
      <c r="G165" s="200"/>
      <c r="H165" s="200"/>
      <c r="I165" s="200"/>
    </row>
    <row r="166" spans="1:9">
      <c r="A166" s="178"/>
      <c r="B166" s="200"/>
      <c r="C166" s="200"/>
      <c r="D166" s="200"/>
      <c r="E166" s="200"/>
      <c r="F166" s="200"/>
      <c r="G166" s="200"/>
      <c r="H166" s="200"/>
      <c r="I166" s="200"/>
    </row>
    <row r="167" spans="1:9">
      <c r="A167" s="178"/>
      <c r="B167" s="200"/>
      <c r="C167" s="200"/>
      <c r="D167" s="200"/>
      <c r="E167" s="200"/>
      <c r="F167" s="200"/>
      <c r="G167" s="200"/>
      <c r="H167" s="200"/>
      <c r="I167" s="200"/>
    </row>
    <row r="168" spans="1:9">
      <c r="A168" s="178"/>
      <c r="B168" s="200"/>
      <c r="C168" s="200"/>
      <c r="D168" s="200"/>
      <c r="E168" s="200"/>
      <c r="F168" s="200"/>
      <c r="G168" s="200"/>
      <c r="H168" s="200"/>
      <c r="I168" s="200"/>
    </row>
    <row r="169" spans="1:9">
      <c r="A169" s="178"/>
      <c r="B169" s="200"/>
      <c r="C169" s="200"/>
      <c r="D169" s="200"/>
      <c r="E169" s="200"/>
      <c r="F169" s="200"/>
      <c r="G169" s="200"/>
      <c r="H169" s="200"/>
      <c r="I169" s="200"/>
    </row>
    <row r="170" spans="1:9">
      <c r="A170" s="178"/>
      <c r="B170" s="200"/>
      <c r="C170" s="200"/>
      <c r="D170" s="200"/>
      <c r="E170" s="200"/>
      <c r="F170" s="200"/>
      <c r="G170" s="200"/>
      <c r="H170" s="200"/>
      <c r="I170" s="200"/>
    </row>
    <row r="171" spans="1:9">
      <c r="A171" s="178"/>
      <c r="B171" s="200"/>
      <c r="C171" s="200"/>
      <c r="D171" s="200"/>
      <c r="E171" s="200"/>
      <c r="F171" s="200"/>
      <c r="G171" s="200"/>
      <c r="H171" s="200"/>
      <c r="I171" s="200"/>
    </row>
    <row r="172" spans="1:9">
      <c r="A172" s="178"/>
      <c r="B172" s="200"/>
      <c r="C172" s="200"/>
      <c r="D172" s="200"/>
      <c r="E172" s="200"/>
      <c r="F172" s="200"/>
      <c r="G172" s="200"/>
      <c r="H172" s="200"/>
      <c r="I172" s="200"/>
    </row>
    <row r="173" spans="1:9">
      <c r="A173" s="178"/>
      <c r="B173" s="200"/>
      <c r="C173" s="200"/>
      <c r="D173" s="200"/>
      <c r="E173" s="200"/>
      <c r="F173" s="200"/>
      <c r="G173" s="200"/>
      <c r="H173" s="200"/>
      <c r="I173" s="200"/>
    </row>
    <row r="174" spans="1:9">
      <c r="A174" s="178"/>
      <c r="B174" s="200"/>
      <c r="C174" s="200"/>
      <c r="D174" s="200"/>
      <c r="E174" s="200"/>
      <c r="F174" s="200"/>
      <c r="G174" s="200"/>
      <c r="H174" s="200"/>
      <c r="I174" s="200"/>
    </row>
    <row r="175" spans="1:9">
      <c r="A175" s="178"/>
      <c r="B175" s="200"/>
      <c r="C175" s="200"/>
      <c r="D175" s="200"/>
      <c r="E175" s="200"/>
      <c r="F175" s="200"/>
      <c r="G175" s="200"/>
      <c r="H175" s="200"/>
      <c r="I175" s="200"/>
    </row>
    <row r="176" spans="1:9">
      <c r="A176" s="178"/>
      <c r="B176" s="200"/>
      <c r="C176" s="200"/>
      <c r="D176" s="200"/>
      <c r="E176" s="200"/>
      <c r="F176" s="200"/>
      <c r="G176" s="200"/>
      <c r="H176" s="200"/>
      <c r="I176" s="200"/>
    </row>
    <row r="177" spans="1:9">
      <c r="A177" s="178"/>
      <c r="B177" s="200"/>
      <c r="C177" s="200"/>
      <c r="D177" s="200"/>
      <c r="E177" s="200"/>
      <c r="F177" s="200"/>
      <c r="G177" s="200"/>
      <c r="H177" s="200"/>
      <c r="I177" s="200"/>
    </row>
    <row r="178" spans="1:9">
      <c r="A178" s="178"/>
      <c r="B178" s="200"/>
      <c r="C178" s="200"/>
      <c r="D178" s="200"/>
      <c r="E178" s="200"/>
      <c r="F178" s="200"/>
      <c r="G178" s="200"/>
      <c r="H178" s="200"/>
      <c r="I178" s="200"/>
    </row>
    <row r="179" spans="1:9">
      <c r="A179" s="178"/>
      <c r="B179" s="200"/>
      <c r="C179" s="200"/>
      <c r="D179" s="200"/>
      <c r="E179" s="200"/>
      <c r="F179" s="200"/>
      <c r="G179" s="200"/>
      <c r="H179" s="200"/>
      <c r="I179" s="200"/>
    </row>
    <row r="180" spans="1:9">
      <c r="A180" s="178"/>
      <c r="B180" s="200"/>
      <c r="C180" s="200"/>
      <c r="D180" s="200"/>
      <c r="E180" s="200"/>
      <c r="F180" s="200"/>
      <c r="G180" s="200"/>
      <c r="H180" s="200"/>
      <c r="I180" s="200"/>
    </row>
    <row r="181" spans="1:9">
      <c r="A181" s="178"/>
      <c r="B181" s="200"/>
      <c r="C181" s="200"/>
      <c r="D181" s="200"/>
      <c r="E181" s="200"/>
      <c r="F181" s="200"/>
      <c r="G181" s="200"/>
      <c r="H181" s="200"/>
      <c r="I181" s="200"/>
    </row>
    <row r="182" spans="1:9">
      <c r="A182" s="32"/>
      <c r="B182" s="200"/>
      <c r="C182" s="200"/>
      <c r="D182" s="200"/>
      <c r="E182" s="200"/>
      <c r="F182" s="200"/>
      <c r="G182" s="200"/>
      <c r="H182" s="200"/>
      <c r="I182" s="200"/>
    </row>
    <row r="183" spans="1:9">
      <c r="A183" s="32"/>
      <c r="B183" s="200"/>
      <c r="C183" s="200"/>
      <c r="D183" s="200"/>
      <c r="E183" s="200"/>
      <c r="F183" s="200"/>
      <c r="G183" s="200"/>
      <c r="H183" s="200"/>
      <c r="I183" s="200"/>
    </row>
    <row r="184" spans="1:9">
      <c r="A184" s="32"/>
      <c r="B184" s="200"/>
      <c r="C184" s="200"/>
      <c r="D184" s="200"/>
      <c r="E184" s="200"/>
      <c r="F184" s="200"/>
      <c r="G184" s="200"/>
      <c r="H184" s="200"/>
      <c r="I184" s="200"/>
    </row>
    <row r="185" spans="1:9">
      <c r="A185" s="32"/>
      <c r="B185" s="200"/>
      <c r="C185" s="200"/>
      <c r="D185" s="200"/>
      <c r="E185" s="200"/>
      <c r="F185" s="200"/>
      <c r="G185" s="200"/>
      <c r="H185" s="200"/>
      <c r="I185" s="200"/>
    </row>
    <row r="186" spans="1:9">
      <c r="A186" s="32"/>
      <c r="B186" s="200"/>
      <c r="C186" s="200"/>
      <c r="D186" s="200"/>
      <c r="E186" s="200"/>
      <c r="F186" s="200"/>
      <c r="G186" s="200"/>
      <c r="H186" s="200"/>
      <c r="I186" s="200"/>
    </row>
    <row r="187" spans="1:9">
      <c r="A187" s="32"/>
      <c r="B187" s="200"/>
      <c r="C187" s="200"/>
      <c r="D187" s="200"/>
      <c r="E187" s="200"/>
      <c r="F187" s="200"/>
      <c r="G187" s="200"/>
      <c r="H187" s="200"/>
      <c r="I187" s="200"/>
    </row>
    <row r="188" spans="1:9">
      <c r="A188" s="32"/>
      <c r="B188" s="200"/>
      <c r="C188" s="200"/>
      <c r="D188" s="200"/>
      <c r="E188" s="200"/>
      <c r="F188" s="200"/>
      <c r="G188" s="200"/>
      <c r="H188" s="200"/>
      <c r="I188" s="200"/>
    </row>
    <row r="189" spans="1:9">
      <c r="A189" s="32"/>
      <c r="B189" s="200"/>
      <c r="C189" s="200"/>
      <c r="D189" s="200"/>
      <c r="E189" s="200"/>
      <c r="F189" s="200"/>
      <c r="G189" s="200"/>
      <c r="H189" s="200"/>
      <c r="I189" s="200"/>
    </row>
    <row r="190" spans="1:9">
      <c r="A190" s="32"/>
      <c r="B190" s="200"/>
      <c r="C190" s="200"/>
      <c r="D190" s="200"/>
      <c r="E190" s="200"/>
      <c r="F190" s="200"/>
      <c r="G190" s="200"/>
      <c r="H190" s="200"/>
      <c r="I190" s="200"/>
    </row>
    <row r="191" spans="1:9">
      <c r="A191" s="32"/>
      <c r="B191" s="200"/>
      <c r="C191" s="200"/>
      <c r="D191" s="200"/>
      <c r="E191" s="200"/>
      <c r="F191" s="200"/>
      <c r="G191" s="200"/>
      <c r="H191" s="200"/>
      <c r="I191" s="200"/>
    </row>
    <row r="192" spans="1:9">
      <c r="A192" s="32"/>
      <c r="B192" s="200"/>
      <c r="C192" s="200"/>
      <c r="D192" s="200"/>
      <c r="E192" s="200"/>
      <c r="F192" s="200"/>
      <c r="G192" s="200"/>
      <c r="H192" s="200"/>
      <c r="I192" s="200"/>
    </row>
    <row r="193" spans="1:9">
      <c r="A193" s="32"/>
      <c r="B193" s="200"/>
      <c r="C193" s="200"/>
      <c r="D193" s="200"/>
      <c r="E193" s="200"/>
      <c r="F193" s="200"/>
      <c r="G193" s="200"/>
      <c r="H193" s="200"/>
      <c r="I193" s="200"/>
    </row>
    <row r="194" spans="1:9">
      <c r="A194" s="32"/>
      <c r="B194" s="200"/>
      <c r="C194" s="200"/>
      <c r="D194" s="200"/>
      <c r="E194" s="200"/>
      <c r="F194" s="200"/>
      <c r="G194" s="200"/>
      <c r="H194" s="200"/>
      <c r="I194" s="200"/>
    </row>
    <row r="195" spans="1:9">
      <c r="A195" s="32"/>
      <c r="B195" s="200"/>
      <c r="C195" s="200"/>
      <c r="D195" s="200"/>
      <c r="E195" s="200"/>
      <c r="F195" s="200"/>
      <c r="G195" s="200"/>
      <c r="H195" s="200"/>
      <c r="I195" s="200"/>
    </row>
    <row r="196" spans="1:9">
      <c r="A196" s="32"/>
      <c r="B196" s="200"/>
      <c r="C196" s="200"/>
      <c r="D196" s="200"/>
      <c r="E196" s="200"/>
      <c r="F196" s="200"/>
      <c r="G196" s="200"/>
      <c r="H196" s="200"/>
      <c r="I196" s="200"/>
    </row>
    <row r="197" spans="1:9">
      <c r="A197" s="32"/>
      <c r="B197" s="200"/>
      <c r="C197" s="200"/>
      <c r="D197" s="200"/>
      <c r="E197" s="200"/>
      <c r="F197" s="200"/>
      <c r="G197" s="200"/>
      <c r="H197" s="200"/>
      <c r="I197" s="200"/>
    </row>
    <row r="198" spans="1:9">
      <c r="A198" s="32"/>
      <c r="B198" s="200"/>
      <c r="C198" s="200"/>
      <c r="D198" s="200"/>
      <c r="E198" s="200"/>
      <c r="F198" s="200"/>
      <c r="G198" s="200"/>
      <c r="H198" s="200"/>
      <c r="I198" s="200"/>
    </row>
    <row r="199" spans="1:9">
      <c r="A199" s="32"/>
      <c r="B199" s="200"/>
      <c r="C199" s="200"/>
      <c r="D199" s="200"/>
      <c r="E199" s="200"/>
      <c r="F199" s="200"/>
      <c r="G199" s="200"/>
      <c r="H199" s="200"/>
      <c r="I199" s="200"/>
    </row>
    <row r="200" spans="1:9">
      <c r="A200" s="32"/>
      <c r="B200" s="200"/>
      <c r="C200" s="200"/>
      <c r="D200" s="200"/>
      <c r="E200" s="200"/>
      <c r="F200" s="200"/>
      <c r="G200" s="200"/>
      <c r="H200" s="200"/>
      <c r="I200" s="200"/>
    </row>
    <row r="201" spans="1:9">
      <c r="A201" s="32"/>
      <c r="B201" s="200"/>
      <c r="C201" s="200"/>
      <c r="D201" s="200"/>
      <c r="E201" s="200"/>
      <c r="F201" s="200"/>
      <c r="G201" s="200"/>
      <c r="H201" s="200"/>
      <c r="I201" s="200"/>
    </row>
    <row r="202" spans="1:9">
      <c r="A202" s="32"/>
      <c r="B202" s="200"/>
      <c r="C202" s="200"/>
      <c r="D202" s="200"/>
      <c r="E202" s="200"/>
      <c r="F202" s="200"/>
      <c r="G202" s="200"/>
      <c r="H202" s="200"/>
      <c r="I202" s="200"/>
    </row>
    <row r="203" spans="1:9">
      <c r="A203" s="32"/>
      <c r="B203" s="200"/>
      <c r="C203" s="200"/>
      <c r="D203" s="200"/>
      <c r="E203" s="200"/>
      <c r="F203" s="200"/>
      <c r="G203" s="200"/>
      <c r="H203" s="200"/>
      <c r="I203" s="200"/>
    </row>
    <row r="204" spans="1:9">
      <c r="A204" s="32"/>
      <c r="B204" s="200"/>
      <c r="C204" s="200"/>
      <c r="D204" s="200"/>
      <c r="E204" s="200"/>
      <c r="F204" s="200"/>
      <c r="G204" s="200"/>
      <c r="H204" s="200"/>
      <c r="I204" s="200"/>
    </row>
    <row r="205" spans="1:9">
      <c r="A205" s="32"/>
      <c r="B205" s="200"/>
      <c r="C205" s="200"/>
      <c r="D205" s="200"/>
      <c r="E205" s="200"/>
      <c r="F205" s="200"/>
      <c r="G205" s="200"/>
      <c r="H205" s="200"/>
      <c r="I205" s="200"/>
    </row>
    <row r="206" spans="1:9">
      <c r="A206" s="32"/>
      <c r="B206" s="200"/>
      <c r="C206" s="200"/>
      <c r="D206" s="200"/>
      <c r="E206" s="200"/>
      <c r="F206" s="200"/>
      <c r="G206" s="200"/>
      <c r="H206" s="200"/>
      <c r="I206" s="200"/>
    </row>
    <row r="207" spans="1:9">
      <c r="A207" s="32"/>
      <c r="B207" s="200"/>
      <c r="C207" s="200"/>
      <c r="D207" s="200"/>
      <c r="E207" s="200"/>
      <c r="F207" s="200"/>
      <c r="G207" s="200"/>
      <c r="H207" s="200"/>
      <c r="I207" s="200"/>
    </row>
    <row r="208" spans="1:9">
      <c r="A208" s="32"/>
      <c r="B208" s="200"/>
      <c r="C208" s="200"/>
      <c r="D208" s="200"/>
      <c r="E208" s="200"/>
      <c r="F208" s="200"/>
      <c r="G208" s="200"/>
      <c r="H208" s="200"/>
      <c r="I208" s="200"/>
    </row>
    <row r="209" spans="1:9">
      <c r="A209" s="32"/>
      <c r="B209" s="200"/>
      <c r="C209" s="200"/>
      <c r="D209" s="200"/>
      <c r="E209" s="200"/>
      <c r="F209" s="200"/>
      <c r="G209" s="200"/>
      <c r="H209" s="200"/>
      <c r="I209" s="200"/>
    </row>
    <row r="210" spans="1:9">
      <c r="A210" s="32"/>
      <c r="B210" s="200"/>
      <c r="C210" s="200"/>
      <c r="D210" s="200"/>
      <c r="E210" s="200"/>
      <c r="F210" s="200"/>
      <c r="G210" s="200"/>
      <c r="H210" s="200"/>
      <c r="I210" s="200"/>
    </row>
    <row r="211" spans="1:9">
      <c r="A211" s="32"/>
      <c r="B211" s="200"/>
      <c r="C211" s="200"/>
      <c r="D211" s="200"/>
      <c r="E211" s="200"/>
      <c r="F211" s="200"/>
      <c r="G211" s="200"/>
      <c r="H211" s="200"/>
      <c r="I211" s="200"/>
    </row>
    <row r="212" spans="1:9">
      <c r="A212" s="32"/>
      <c r="B212" s="200"/>
      <c r="C212" s="200"/>
      <c r="D212" s="200"/>
      <c r="E212" s="200"/>
      <c r="F212" s="200"/>
      <c r="G212" s="200"/>
      <c r="H212" s="200"/>
      <c r="I212" s="200"/>
    </row>
    <row r="213" spans="1:9">
      <c r="A213" s="32"/>
      <c r="B213" s="200"/>
      <c r="C213" s="200"/>
      <c r="D213" s="200"/>
      <c r="E213" s="200"/>
      <c r="F213" s="200"/>
      <c r="G213" s="200"/>
      <c r="H213" s="200"/>
      <c r="I213" s="200"/>
    </row>
    <row r="214" spans="1:9">
      <c r="A214" s="32"/>
      <c r="B214" s="200"/>
      <c r="C214" s="200"/>
      <c r="D214" s="200"/>
      <c r="E214" s="200"/>
      <c r="F214" s="200"/>
      <c r="G214" s="200"/>
      <c r="H214" s="200"/>
      <c r="I214" s="200"/>
    </row>
    <row r="215" spans="1:9">
      <c r="A215" s="32"/>
      <c r="B215" s="200"/>
      <c r="C215" s="200"/>
      <c r="D215" s="200"/>
      <c r="E215" s="200"/>
      <c r="F215" s="200"/>
      <c r="G215" s="200"/>
      <c r="H215" s="200"/>
      <c r="I215" s="200"/>
    </row>
    <row r="216" spans="1:9">
      <c r="A216" s="32"/>
      <c r="B216" s="200"/>
      <c r="C216" s="200"/>
      <c r="D216" s="200"/>
      <c r="E216" s="200"/>
      <c r="F216" s="200"/>
      <c r="G216" s="200"/>
      <c r="H216" s="200"/>
      <c r="I216" s="200"/>
    </row>
    <row r="217" spans="1:9">
      <c r="A217" s="32"/>
      <c r="B217" s="200"/>
      <c r="C217" s="200"/>
      <c r="D217" s="200"/>
      <c r="E217" s="200"/>
      <c r="F217" s="200"/>
      <c r="G217" s="200"/>
      <c r="H217" s="200"/>
      <c r="I217" s="200"/>
    </row>
    <row r="218" spans="1:9">
      <c r="A218" s="32"/>
      <c r="B218" s="200"/>
      <c r="C218" s="200"/>
      <c r="D218" s="200"/>
      <c r="E218" s="200"/>
      <c r="F218" s="200"/>
      <c r="G218" s="200"/>
      <c r="H218" s="200"/>
      <c r="I218" s="200"/>
    </row>
    <row r="219" spans="1:9">
      <c r="A219" s="32"/>
      <c r="B219" s="200"/>
      <c r="C219" s="200"/>
      <c r="D219" s="200"/>
      <c r="E219" s="200"/>
      <c r="F219" s="200"/>
      <c r="G219" s="200"/>
      <c r="H219" s="200"/>
      <c r="I219" s="200"/>
    </row>
    <row r="220" spans="1:9">
      <c r="A220" s="32"/>
      <c r="B220" s="200"/>
      <c r="C220" s="200"/>
      <c r="D220" s="200"/>
      <c r="E220" s="200"/>
      <c r="F220" s="200"/>
      <c r="G220" s="200"/>
      <c r="H220" s="200"/>
      <c r="I220" s="200"/>
    </row>
    <row r="221" spans="1:9">
      <c r="A221" s="32"/>
      <c r="B221" s="200"/>
      <c r="C221" s="200"/>
      <c r="D221" s="200"/>
      <c r="E221" s="200"/>
      <c r="F221" s="200"/>
      <c r="G221" s="200"/>
      <c r="H221" s="200"/>
      <c r="I221" s="200"/>
    </row>
    <row r="222" spans="1:9">
      <c r="A222" s="32"/>
      <c r="B222" s="200"/>
      <c r="C222" s="200"/>
      <c r="D222" s="200"/>
      <c r="E222" s="200"/>
      <c r="F222" s="200"/>
      <c r="G222" s="200"/>
      <c r="H222" s="200"/>
      <c r="I222" s="200"/>
    </row>
    <row r="223" spans="1:9">
      <c r="A223" s="32"/>
      <c r="B223" s="200"/>
      <c r="C223" s="200"/>
      <c r="D223" s="200"/>
      <c r="E223" s="200"/>
      <c r="F223" s="200"/>
      <c r="G223" s="200"/>
      <c r="H223" s="200"/>
      <c r="I223" s="200"/>
    </row>
    <row r="224" spans="1:9">
      <c r="A224" s="32"/>
      <c r="B224" s="200"/>
      <c r="C224" s="200"/>
      <c r="D224" s="200"/>
      <c r="E224" s="200"/>
      <c r="F224" s="200"/>
      <c r="G224" s="200"/>
      <c r="H224" s="200"/>
      <c r="I224" s="200"/>
    </row>
    <row r="225" spans="1:9">
      <c r="A225" s="32"/>
      <c r="B225" s="200"/>
      <c r="C225" s="200"/>
      <c r="D225" s="200"/>
      <c r="E225" s="200"/>
      <c r="F225" s="200"/>
      <c r="G225" s="200"/>
      <c r="H225" s="200"/>
      <c r="I225" s="200"/>
    </row>
    <row r="226" spans="1:9">
      <c r="A226" s="32"/>
      <c r="B226" s="200"/>
      <c r="C226" s="200"/>
      <c r="D226" s="200"/>
      <c r="E226" s="200"/>
      <c r="F226" s="200"/>
      <c r="G226" s="200"/>
      <c r="H226" s="200"/>
      <c r="I226" s="200"/>
    </row>
    <row r="227" spans="1:9">
      <c r="A227" s="32"/>
      <c r="B227" s="200"/>
      <c r="C227" s="200"/>
      <c r="D227" s="200"/>
      <c r="E227" s="200"/>
      <c r="F227" s="200"/>
      <c r="G227" s="200"/>
      <c r="H227" s="200"/>
      <c r="I227" s="200"/>
    </row>
    <row r="228" spans="1:9">
      <c r="A228" s="32"/>
      <c r="B228" s="200"/>
      <c r="C228" s="200"/>
      <c r="D228" s="200"/>
      <c r="E228" s="200"/>
      <c r="F228" s="200"/>
      <c r="G228" s="200"/>
      <c r="H228" s="200"/>
      <c r="I228" s="200"/>
    </row>
    <row r="229" spans="1:9">
      <c r="A229" s="32"/>
      <c r="B229" s="200"/>
      <c r="C229" s="200"/>
      <c r="D229" s="200"/>
      <c r="E229" s="200"/>
      <c r="F229" s="200"/>
      <c r="G229" s="200"/>
      <c r="H229" s="200"/>
      <c r="I229" s="200"/>
    </row>
    <row r="230" spans="1:9">
      <c r="A230" s="32"/>
      <c r="B230" s="200"/>
      <c r="C230" s="200"/>
      <c r="D230" s="200"/>
      <c r="E230" s="200"/>
      <c r="F230" s="200"/>
      <c r="G230" s="200"/>
      <c r="H230" s="200"/>
      <c r="I230" s="200"/>
    </row>
    <row r="231" spans="1:9">
      <c r="A231" s="32"/>
      <c r="B231" s="200"/>
      <c r="C231" s="200"/>
      <c r="D231" s="200"/>
      <c r="E231" s="200"/>
      <c r="F231" s="200"/>
      <c r="G231" s="200"/>
      <c r="H231" s="200"/>
      <c r="I231" s="200"/>
    </row>
    <row r="232" spans="1:9">
      <c r="A232" s="32"/>
      <c r="B232" s="200"/>
      <c r="C232" s="200"/>
      <c r="D232" s="200"/>
      <c r="E232" s="200"/>
      <c r="F232" s="200"/>
      <c r="G232" s="200"/>
      <c r="H232" s="200"/>
      <c r="I232" s="200"/>
    </row>
    <row r="233" spans="1:9">
      <c r="A233" s="32"/>
      <c r="B233" s="200"/>
      <c r="C233" s="200"/>
      <c r="D233" s="200"/>
      <c r="E233" s="200"/>
      <c r="F233" s="200"/>
      <c r="G233" s="200"/>
      <c r="H233" s="200"/>
      <c r="I233" s="200"/>
    </row>
    <row r="234" spans="1:9">
      <c r="A234" s="32"/>
      <c r="B234" s="200"/>
      <c r="C234" s="200"/>
      <c r="D234" s="200"/>
      <c r="E234" s="200"/>
      <c r="F234" s="200"/>
      <c r="G234" s="200"/>
      <c r="H234" s="200"/>
      <c r="I234" s="200"/>
    </row>
    <row r="235" spans="1:9">
      <c r="A235" s="32"/>
      <c r="B235" s="200"/>
      <c r="C235" s="200"/>
      <c r="D235" s="200"/>
      <c r="E235" s="200"/>
      <c r="F235" s="200"/>
      <c r="G235" s="200"/>
      <c r="H235" s="200"/>
      <c r="I235" s="200"/>
    </row>
    <row r="236" spans="1:9">
      <c r="A236" s="32"/>
      <c r="B236" s="200"/>
      <c r="C236" s="200"/>
      <c r="D236" s="200"/>
      <c r="E236" s="200"/>
      <c r="F236" s="200"/>
      <c r="G236" s="200"/>
      <c r="H236" s="200"/>
      <c r="I236" s="200"/>
    </row>
    <row r="237" spans="1:9">
      <c r="A237" s="32"/>
      <c r="B237" s="200"/>
      <c r="C237" s="200"/>
      <c r="D237" s="200"/>
      <c r="E237" s="200"/>
      <c r="F237" s="200"/>
      <c r="G237" s="200"/>
      <c r="H237" s="200"/>
      <c r="I237" s="200"/>
    </row>
    <row r="238" spans="1:9">
      <c r="A238" s="32"/>
      <c r="B238" s="200"/>
      <c r="C238" s="200"/>
      <c r="D238" s="200"/>
      <c r="E238" s="200"/>
      <c r="F238" s="200"/>
      <c r="G238" s="200"/>
      <c r="H238" s="200"/>
      <c r="I238" s="200"/>
    </row>
    <row r="239" spans="1:9">
      <c r="A239" s="32"/>
      <c r="B239" s="200"/>
      <c r="C239" s="200"/>
      <c r="D239" s="200"/>
      <c r="E239" s="200"/>
      <c r="F239" s="200"/>
      <c r="G239" s="200"/>
      <c r="H239" s="200"/>
      <c r="I239" s="200"/>
    </row>
    <row r="240" spans="1:9">
      <c r="A240" s="32"/>
      <c r="B240" s="200"/>
      <c r="C240" s="200"/>
      <c r="D240" s="200"/>
      <c r="E240" s="200"/>
      <c r="F240" s="200"/>
      <c r="G240" s="200"/>
      <c r="H240" s="200"/>
      <c r="I240" s="200"/>
    </row>
    <row r="241" spans="1:9">
      <c r="A241" s="32"/>
      <c r="B241" s="200"/>
      <c r="C241" s="200"/>
      <c r="D241" s="200"/>
      <c r="E241" s="200"/>
      <c r="F241" s="200"/>
      <c r="G241" s="200"/>
      <c r="H241" s="200"/>
      <c r="I241" s="200"/>
    </row>
    <row r="242" spans="1:9">
      <c r="A242" s="32"/>
      <c r="B242" s="200"/>
      <c r="C242" s="200"/>
      <c r="D242" s="200"/>
      <c r="E242" s="200"/>
      <c r="F242" s="200"/>
      <c r="G242" s="200"/>
      <c r="H242" s="200"/>
      <c r="I242" s="200"/>
    </row>
    <row r="243" spans="1:9">
      <c r="A243" s="32"/>
      <c r="B243" s="200"/>
      <c r="C243" s="200"/>
      <c r="D243" s="200"/>
      <c r="E243" s="200"/>
      <c r="F243" s="200"/>
      <c r="G243" s="200"/>
      <c r="H243" s="200"/>
      <c r="I243" s="200"/>
    </row>
    <row r="244" spans="1:9">
      <c r="A244" s="32"/>
      <c r="B244" s="200"/>
      <c r="C244" s="200"/>
      <c r="D244" s="200"/>
      <c r="E244" s="200"/>
      <c r="F244" s="200"/>
      <c r="G244" s="200"/>
      <c r="H244" s="200"/>
      <c r="I244" s="200"/>
    </row>
    <row r="245" spans="1:9">
      <c r="A245" s="32"/>
      <c r="B245" s="200"/>
      <c r="C245" s="200"/>
      <c r="D245" s="200"/>
      <c r="E245" s="200"/>
      <c r="F245" s="200"/>
      <c r="G245" s="200"/>
      <c r="H245" s="200"/>
      <c r="I245" s="200"/>
    </row>
    <row r="246" spans="1:9">
      <c r="A246" s="32"/>
      <c r="B246" s="200"/>
      <c r="C246" s="200"/>
      <c r="D246" s="200"/>
      <c r="E246" s="200"/>
      <c r="F246" s="200"/>
      <c r="G246" s="200"/>
      <c r="H246" s="200"/>
      <c r="I246" s="200"/>
    </row>
    <row r="247" spans="1:9">
      <c r="A247" s="32"/>
      <c r="B247" s="200"/>
      <c r="C247" s="200"/>
      <c r="D247" s="200"/>
      <c r="E247" s="200"/>
      <c r="F247" s="200"/>
      <c r="G247" s="200"/>
      <c r="H247" s="200"/>
      <c r="I247" s="200"/>
    </row>
    <row r="248" spans="1:9">
      <c r="A248" s="32"/>
      <c r="B248" s="200"/>
      <c r="C248" s="200"/>
      <c r="D248" s="200"/>
      <c r="E248" s="200"/>
      <c r="F248" s="200"/>
      <c r="G248" s="200"/>
      <c r="H248" s="200"/>
      <c r="I248" s="200"/>
    </row>
    <row r="249" spans="1:9">
      <c r="A249" s="32"/>
      <c r="B249" s="200"/>
      <c r="C249" s="200"/>
      <c r="D249" s="200"/>
      <c r="E249" s="200"/>
      <c r="F249" s="200"/>
      <c r="G249" s="200"/>
      <c r="H249" s="200"/>
      <c r="I249" s="200"/>
    </row>
    <row r="250" spans="1:9">
      <c r="A250" s="32"/>
      <c r="B250" s="200"/>
      <c r="C250" s="200"/>
      <c r="D250" s="200"/>
      <c r="E250" s="200"/>
      <c r="F250" s="200"/>
      <c r="G250" s="200"/>
      <c r="H250" s="200"/>
      <c r="I250" s="200"/>
    </row>
    <row r="251" spans="1:9">
      <c r="A251" s="32"/>
      <c r="B251" s="200"/>
      <c r="C251" s="200"/>
      <c r="D251" s="200"/>
      <c r="E251" s="200"/>
      <c r="F251" s="200"/>
      <c r="G251" s="200"/>
      <c r="H251" s="200"/>
      <c r="I251" s="200"/>
    </row>
    <row r="252" spans="1:9">
      <c r="A252" s="32"/>
      <c r="B252" s="200"/>
      <c r="C252" s="200"/>
      <c r="D252" s="200"/>
      <c r="E252" s="200"/>
      <c r="F252" s="200"/>
      <c r="G252" s="200"/>
      <c r="H252" s="200"/>
      <c r="I252" s="200"/>
    </row>
    <row r="253" spans="1:9">
      <c r="A253" s="32"/>
      <c r="B253" s="200"/>
      <c r="C253" s="200"/>
      <c r="D253" s="200"/>
      <c r="E253" s="200"/>
      <c r="F253" s="200"/>
      <c r="G253" s="200"/>
      <c r="H253" s="200"/>
      <c r="I253" s="200"/>
    </row>
    <row r="254" spans="1:9">
      <c r="A254" s="32"/>
      <c r="B254" s="200"/>
      <c r="C254" s="200"/>
      <c r="D254" s="200"/>
      <c r="E254" s="200"/>
      <c r="F254" s="200"/>
      <c r="G254" s="200"/>
      <c r="H254" s="200"/>
      <c r="I254" s="200"/>
    </row>
    <row r="255" spans="1:9">
      <c r="A255" s="32"/>
      <c r="B255" s="200"/>
      <c r="C255" s="200"/>
      <c r="D255" s="200"/>
      <c r="E255" s="200"/>
      <c r="F255" s="200"/>
      <c r="G255" s="200"/>
      <c r="H255" s="200"/>
      <c r="I255" s="200"/>
    </row>
    <row r="256" spans="1:9">
      <c r="A256" s="32"/>
      <c r="B256" s="200"/>
      <c r="C256" s="200"/>
      <c r="D256" s="200"/>
      <c r="E256" s="200"/>
      <c r="F256" s="200"/>
      <c r="G256" s="200"/>
      <c r="H256" s="200"/>
      <c r="I256" s="200"/>
    </row>
    <row r="257" spans="1:9">
      <c r="A257" s="32"/>
      <c r="B257" s="200"/>
      <c r="C257" s="200"/>
      <c r="D257" s="200"/>
      <c r="E257" s="200"/>
      <c r="F257" s="200"/>
      <c r="G257" s="200"/>
      <c r="H257" s="200"/>
      <c r="I257" s="200"/>
    </row>
    <row r="258" spans="1:9">
      <c r="A258" s="32"/>
      <c r="B258" s="200"/>
      <c r="C258" s="200"/>
      <c r="D258" s="200"/>
      <c r="E258" s="200"/>
      <c r="F258" s="200"/>
      <c r="G258" s="200"/>
      <c r="H258" s="200"/>
      <c r="I258" s="200"/>
    </row>
    <row r="259" spans="1:9">
      <c r="A259" s="32"/>
      <c r="B259" s="200"/>
      <c r="C259" s="200"/>
      <c r="D259" s="200"/>
      <c r="E259" s="200"/>
      <c r="F259" s="200"/>
      <c r="G259" s="200"/>
      <c r="H259" s="200"/>
      <c r="I259" s="200"/>
    </row>
    <row r="260" spans="1:9">
      <c r="A260" s="32"/>
      <c r="B260" s="200"/>
      <c r="C260" s="200"/>
      <c r="D260" s="200"/>
      <c r="E260" s="200"/>
      <c r="F260" s="200"/>
      <c r="G260" s="200"/>
      <c r="H260" s="200"/>
      <c r="I260" s="200"/>
    </row>
    <row r="261" spans="1:9">
      <c r="A261" s="32"/>
      <c r="B261" s="200"/>
      <c r="C261" s="200"/>
      <c r="D261" s="200"/>
      <c r="E261" s="200"/>
      <c r="F261" s="200"/>
      <c r="G261" s="200"/>
      <c r="H261" s="200"/>
      <c r="I261" s="200"/>
    </row>
    <row r="262" spans="1:9">
      <c r="A262" s="32"/>
      <c r="B262" s="200"/>
      <c r="C262" s="200"/>
      <c r="D262" s="200"/>
      <c r="E262" s="200"/>
      <c r="F262" s="200"/>
      <c r="G262" s="200"/>
      <c r="H262" s="200"/>
      <c r="I262" s="200"/>
    </row>
    <row r="263" spans="1:9">
      <c r="A263" s="32"/>
      <c r="B263" s="200"/>
      <c r="C263" s="200"/>
      <c r="D263" s="200"/>
      <c r="E263" s="200"/>
      <c r="F263" s="200"/>
      <c r="G263" s="200"/>
      <c r="H263" s="200"/>
      <c r="I263" s="200"/>
    </row>
    <row r="264" spans="1:9">
      <c r="A264" s="32"/>
      <c r="B264" s="200"/>
      <c r="C264" s="200"/>
      <c r="D264" s="200"/>
      <c r="E264" s="200"/>
      <c r="F264" s="200"/>
      <c r="G264" s="200"/>
      <c r="H264" s="200"/>
      <c r="I264" s="200"/>
    </row>
    <row r="265" spans="1:9">
      <c r="A265" s="32"/>
      <c r="B265" s="200"/>
      <c r="C265" s="200"/>
      <c r="D265" s="200"/>
      <c r="E265" s="200"/>
      <c r="F265" s="200"/>
      <c r="G265" s="200"/>
      <c r="H265" s="200"/>
      <c r="I265" s="200"/>
    </row>
    <row r="266" spans="1:9">
      <c r="A266" s="32"/>
      <c r="B266" s="200"/>
      <c r="C266" s="200"/>
      <c r="D266" s="200"/>
      <c r="E266" s="200"/>
      <c r="F266" s="200"/>
      <c r="G266" s="200"/>
      <c r="H266" s="200"/>
      <c r="I266" s="200"/>
    </row>
    <row r="267" spans="1:9">
      <c r="A267" s="32"/>
      <c r="B267" s="200"/>
      <c r="C267" s="200"/>
      <c r="D267" s="200"/>
      <c r="E267" s="200"/>
      <c r="F267" s="200"/>
      <c r="G267" s="200"/>
      <c r="H267" s="200"/>
      <c r="I267" s="200"/>
    </row>
    <row r="268" spans="1:9">
      <c r="A268" s="32"/>
      <c r="B268" s="200"/>
      <c r="C268" s="200"/>
      <c r="D268" s="200"/>
      <c r="E268" s="200"/>
      <c r="F268" s="200"/>
      <c r="G268" s="200"/>
      <c r="H268" s="200"/>
      <c r="I268" s="200"/>
    </row>
    <row r="269" spans="1:9">
      <c r="A269" s="32"/>
      <c r="B269" s="200"/>
      <c r="C269" s="200"/>
      <c r="D269" s="200"/>
      <c r="E269" s="200"/>
      <c r="F269" s="200"/>
      <c r="G269" s="200"/>
      <c r="H269" s="200"/>
      <c r="I269" s="200"/>
    </row>
    <row r="270" spans="1:9">
      <c r="A270" s="32"/>
      <c r="B270" s="200"/>
      <c r="C270" s="200"/>
      <c r="D270" s="200"/>
      <c r="E270" s="200"/>
      <c r="F270" s="200"/>
      <c r="G270" s="200"/>
      <c r="H270" s="200"/>
      <c r="I270" s="200"/>
    </row>
    <row r="271" spans="1:9">
      <c r="A271" s="32"/>
      <c r="B271" s="200"/>
      <c r="C271" s="200"/>
      <c r="D271" s="200"/>
      <c r="E271" s="200"/>
      <c r="F271" s="200"/>
      <c r="G271" s="200"/>
      <c r="H271" s="200"/>
      <c r="I271" s="200"/>
    </row>
    <row r="272" spans="1:9">
      <c r="A272" s="32"/>
      <c r="B272" s="200"/>
      <c r="C272" s="200"/>
      <c r="D272" s="200"/>
      <c r="E272" s="200"/>
      <c r="F272" s="200"/>
      <c r="G272" s="200"/>
      <c r="H272" s="200"/>
      <c r="I272" s="200"/>
    </row>
    <row r="273" spans="1:9">
      <c r="A273" s="32"/>
      <c r="B273" s="200"/>
      <c r="C273" s="200"/>
      <c r="D273" s="200"/>
      <c r="E273" s="200"/>
      <c r="F273" s="200"/>
      <c r="G273" s="200"/>
      <c r="H273" s="200"/>
      <c r="I273" s="200"/>
    </row>
    <row r="274" spans="1:9">
      <c r="A274" s="32"/>
      <c r="B274" s="200"/>
      <c r="C274" s="200"/>
      <c r="D274" s="200"/>
      <c r="E274" s="200"/>
      <c r="F274" s="200"/>
      <c r="G274" s="200"/>
      <c r="H274" s="200"/>
      <c r="I274" s="200"/>
    </row>
    <row r="275" spans="1:9">
      <c r="A275" s="32"/>
      <c r="B275" s="200"/>
      <c r="C275" s="200"/>
      <c r="D275" s="200"/>
      <c r="E275" s="200"/>
      <c r="F275" s="200"/>
      <c r="G275" s="200"/>
      <c r="H275" s="200"/>
      <c r="I275" s="200"/>
    </row>
    <row r="276" spans="1:9">
      <c r="A276" s="32"/>
      <c r="B276" s="200"/>
      <c r="C276" s="200"/>
      <c r="D276" s="200"/>
      <c r="E276" s="200"/>
      <c r="F276" s="200"/>
      <c r="G276" s="200"/>
      <c r="H276" s="200"/>
      <c r="I276" s="200"/>
    </row>
    <row r="277" spans="1:9">
      <c r="A277" s="32"/>
      <c r="B277" s="200"/>
      <c r="C277" s="200"/>
      <c r="D277" s="200"/>
      <c r="E277" s="200"/>
      <c r="F277" s="200"/>
      <c r="G277" s="200"/>
      <c r="H277" s="200"/>
      <c r="I277" s="200"/>
    </row>
    <row r="278" spans="1:9">
      <c r="A278" s="32"/>
      <c r="B278" s="200"/>
      <c r="C278" s="200"/>
      <c r="D278" s="200"/>
      <c r="E278" s="200"/>
      <c r="F278" s="200"/>
      <c r="G278" s="200"/>
      <c r="H278" s="200"/>
      <c r="I278" s="200"/>
    </row>
    <row r="279" spans="1:9">
      <c r="A279" s="32"/>
      <c r="B279" s="200"/>
      <c r="C279" s="200"/>
      <c r="D279" s="200"/>
      <c r="E279" s="200"/>
      <c r="F279" s="200"/>
      <c r="G279" s="200"/>
      <c r="H279" s="200"/>
      <c r="I279" s="200"/>
    </row>
    <row r="280" spans="1:9">
      <c r="A280" s="32"/>
      <c r="B280" s="200"/>
      <c r="C280" s="200"/>
      <c r="D280" s="200"/>
      <c r="E280" s="200"/>
      <c r="F280" s="200"/>
      <c r="G280" s="200"/>
      <c r="H280" s="200"/>
      <c r="I280" s="200"/>
    </row>
    <row r="281" spans="1:9">
      <c r="A281" s="32"/>
      <c r="B281" s="200"/>
      <c r="C281" s="200"/>
      <c r="D281" s="200"/>
      <c r="E281" s="200"/>
      <c r="F281" s="200"/>
      <c r="G281" s="200"/>
      <c r="H281" s="200"/>
      <c r="I281" s="200"/>
    </row>
    <row r="282" spans="1:9">
      <c r="A282" s="32"/>
      <c r="B282" s="200"/>
      <c r="C282" s="200"/>
      <c r="D282" s="200"/>
      <c r="E282" s="200"/>
      <c r="F282" s="200"/>
      <c r="G282" s="200"/>
      <c r="H282" s="200"/>
      <c r="I282" s="200"/>
    </row>
    <row r="283" spans="1:9">
      <c r="A283" s="32"/>
      <c r="B283" s="200"/>
      <c r="C283" s="200"/>
      <c r="D283" s="200"/>
      <c r="E283" s="200"/>
      <c r="F283" s="200"/>
      <c r="G283" s="200"/>
      <c r="H283" s="200"/>
      <c r="I283" s="200"/>
    </row>
    <row r="284" spans="1:9">
      <c r="A284" s="32"/>
      <c r="B284" s="200"/>
      <c r="C284" s="200"/>
      <c r="D284" s="200"/>
      <c r="E284" s="200"/>
      <c r="F284" s="200"/>
      <c r="G284" s="200"/>
      <c r="H284" s="200"/>
      <c r="I284" s="200"/>
    </row>
    <row r="285" spans="1:9">
      <c r="A285" s="32"/>
      <c r="B285" s="200"/>
      <c r="C285" s="200"/>
      <c r="D285" s="200"/>
      <c r="E285" s="200"/>
      <c r="F285" s="200"/>
      <c r="G285" s="200"/>
      <c r="H285" s="200"/>
      <c r="I285" s="200"/>
    </row>
    <row r="286" spans="1:9">
      <c r="A286" s="32"/>
      <c r="B286" s="200"/>
      <c r="C286" s="200"/>
      <c r="D286" s="200"/>
      <c r="E286" s="200"/>
      <c r="F286" s="200"/>
      <c r="G286" s="200"/>
      <c r="H286" s="200"/>
      <c r="I286" s="200"/>
    </row>
    <row r="287" spans="1:9">
      <c r="A287" s="32"/>
      <c r="B287" s="200"/>
      <c r="C287" s="200"/>
      <c r="D287" s="200"/>
      <c r="E287" s="200"/>
      <c r="F287" s="200"/>
      <c r="G287" s="200"/>
      <c r="H287" s="200"/>
      <c r="I287" s="200"/>
    </row>
    <row r="288" spans="1:9">
      <c r="A288" s="32"/>
      <c r="B288" s="200"/>
      <c r="C288" s="200"/>
      <c r="D288" s="200"/>
      <c r="E288" s="200"/>
      <c r="F288" s="200"/>
      <c r="G288" s="200"/>
      <c r="H288" s="200"/>
      <c r="I288" s="200"/>
    </row>
    <row r="289" spans="1:9">
      <c r="A289" s="32"/>
      <c r="B289" s="200"/>
      <c r="C289" s="200"/>
      <c r="D289" s="200"/>
      <c r="E289" s="200"/>
      <c r="F289" s="200"/>
      <c r="G289" s="200"/>
      <c r="H289" s="200"/>
      <c r="I289" s="200"/>
    </row>
    <row r="290" spans="1:9">
      <c r="A290" s="32"/>
      <c r="B290" s="200"/>
      <c r="C290" s="200"/>
      <c r="D290" s="200"/>
      <c r="E290" s="200"/>
      <c r="F290" s="200"/>
      <c r="G290" s="200"/>
      <c r="H290" s="200"/>
      <c r="I290" s="200"/>
    </row>
    <row r="291" spans="1:9">
      <c r="A291" s="32"/>
      <c r="B291" s="200"/>
      <c r="C291" s="200"/>
      <c r="D291" s="200"/>
      <c r="E291" s="200"/>
      <c r="F291" s="200"/>
      <c r="G291" s="200"/>
      <c r="H291" s="200"/>
      <c r="I291" s="200"/>
    </row>
    <row r="292" spans="1:9">
      <c r="A292" s="32"/>
      <c r="B292" s="200"/>
      <c r="C292" s="200"/>
      <c r="D292" s="200"/>
      <c r="E292" s="200"/>
      <c r="F292" s="200"/>
      <c r="G292" s="200"/>
      <c r="H292" s="200"/>
      <c r="I292" s="200"/>
    </row>
    <row r="293" spans="1:9">
      <c r="A293" s="32"/>
      <c r="B293" s="200"/>
      <c r="C293" s="200"/>
      <c r="D293" s="200"/>
      <c r="E293" s="200"/>
      <c r="F293" s="200"/>
      <c r="G293" s="200"/>
      <c r="H293" s="200"/>
      <c r="I293" s="200"/>
    </row>
    <row r="294" spans="1:9">
      <c r="A294" s="32"/>
      <c r="B294" s="200"/>
      <c r="C294" s="200"/>
      <c r="D294" s="200"/>
      <c r="E294" s="200"/>
      <c r="F294" s="200"/>
      <c r="G294" s="200"/>
      <c r="H294" s="200"/>
      <c r="I294" s="200"/>
    </row>
    <row r="295" spans="1:9">
      <c r="A295" s="32"/>
      <c r="B295" s="200"/>
      <c r="C295" s="200"/>
      <c r="D295" s="200"/>
      <c r="E295" s="200"/>
      <c r="F295" s="200"/>
      <c r="G295" s="200"/>
      <c r="H295" s="200"/>
      <c r="I295" s="200"/>
    </row>
    <row r="296" spans="1:9">
      <c r="A296" s="32"/>
      <c r="B296" s="200"/>
      <c r="C296" s="200"/>
      <c r="D296" s="200"/>
      <c r="E296" s="200"/>
      <c r="F296" s="200"/>
      <c r="G296" s="200"/>
      <c r="H296" s="200"/>
      <c r="I296" s="200"/>
    </row>
    <row r="297" spans="1:9">
      <c r="A297" s="32"/>
      <c r="B297" s="200"/>
      <c r="C297" s="200"/>
      <c r="D297" s="200"/>
      <c r="E297" s="200"/>
      <c r="F297" s="200"/>
      <c r="G297" s="200"/>
      <c r="H297" s="200"/>
      <c r="I297" s="200"/>
    </row>
    <row r="298" spans="1:9">
      <c r="A298" s="32"/>
      <c r="B298" s="200"/>
      <c r="C298" s="200"/>
      <c r="D298" s="200"/>
      <c r="E298" s="200"/>
      <c r="F298" s="200"/>
      <c r="G298" s="200"/>
      <c r="H298" s="200"/>
      <c r="I298" s="200"/>
    </row>
    <row r="299" spans="1:9">
      <c r="A299" s="32"/>
      <c r="B299" s="200"/>
      <c r="C299" s="200"/>
      <c r="D299" s="200"/>
      <c r="E299" s="200"/>
      <c r="F299" s="200"/>
      <c r="G299" s="200"/>
      <c r="H299" s="200"/>
      <c r="I299" s="200"/>
    </row>
    <row r="300" spans="1:9">
      <c r="A300" s="32"/>
      <c r="B300" s="200"/>
      <c r="C300" s="200"/>
      <c r="D300" s="200"/>
      <c r="E300" s="200"/>
      <c r="F300" s="200"/>
      <c r="G300" s="200"/>
      <c r="H300" s="200"/>
      <c r="I300" s="200"/>
    </row>
    <row r="301" spans="1:9">
      <c r="A301" s="32"/>
      <c r="B301" s="200"/>
      <c r="C301" s="200"/>
      <c r="D301" s="200"/>
      <c r="E301" s="200"/>
      <c r="F301" s="200"/>
      <c r="G301" s="200"/>
      <c r="H301" s="200"/>
      <c r="I301" s="200"/>
    </row>
    <row r="302" spans="1:9">
      <c r="A302" s="32"/>
      <c r="B302" s="200"/>
      <c r="C302" s="200"/>
      <c r="D302" s="200"/>
      <c r="E302" s="200"/>
      <c r="F302" s="200"/>
      <c r="G302" s="200"/>
      <c r="H302" s="200"/>
      <c r="I302" s="200"/>
    </row>
    <row r="303" spans="1:9">
      <c r="A303" s="32"/>
      <c r="B303" s="200"/>
      <c r="C303" s="200"/>
      <c r="D303" s="200"/>
      <c r="E303" s="200"/>
      <c r="F303" s="200"/>
      <c r="G303" s="200"/>
      <c r="H303" s="200"/>
      <c r="I303" s="200"/>
    </row>
    <row r="304" spans="1:9">
      <c r="A304" s="32"/>
      <c r="B304" s="200"/>
      <c r="C304" s="200"/>
      <c r="D304" s="200"/>
      <c r="E304" s="200"/>
      <c r="F304" s="200"/>
      <c r="G304" s="200"/>
      <c r="H304" s="200"/>
      <c r="I304" s="200"/>
    </row>
    <row r="305" spans="1:9">
      <c r="A305" s="32"/>
      <c r="B305" s="200"/>
      <c r="C305" s="200"/>
      <c r="D305" s="200"/>
      <c r="E305" s="200"/>
      <c r="F305" s="200"/>
      <c r="G305" s="200"/>
      <c r="H305" s="200"/>
      <c r="I305" s="200"/>
    </row>
    <row r="306" spans="1:9">
      <c r="A306" s="32"/>
      <c r="B306" s="200"/>
      <c r="C306" s="200"/>
      <c r="D306" s="200"/>
      <c r="E306" s="200"/>
      <c r="F306" s="200"/>
      <c r="G306" s="200"/>
      <c r="H306" s="200"/>
      <c r="I306" s="200"/>
    </row>
    <row r="307" spans="1:9">
      <c r="A307" s="32"/>
      <c r="B307" s="200"/>
      <c r="C307" s="200"/>
      <c r="D307" s="200"/>
      <c r="E307" s="200"/>
      <c r="F307" s="200"/>
      <c r="G307" s="200"/>
      <c r="H307" s="200"/>
      <c r="I307" s="200"/>
    </row>
    <row r="308" spans="1:9">
      <c r="A308" s="32"/>
      <c r="B308" s="200"/>
      <c r="C308" s="200"/>
      <c r="D308" s="200"/>
      <c r="E308" s="200"/>
      <c r="F308" s="200"/>
      <c r="G308" s="200"/>
      <c r="H308" s="200"/>
      <c r="I308" s="200"/>
    </row>
    <row r="309" spans="1:9">
      <c r="A309" s="32"/>
      <c r="B309" s="200"/>
      <c r="C309" s="200"/>
      <c r="D309" s="200"/>
      <c r="E309" s="200"/>
      <c r="F309" s="200"/>
      <c r="G309" s="200"/>
      <c r="H309" s="200"/>
      <c r="I309" s="200"/>
    </row>
    <row r="310" spans="1:9">
      <c r="A310" s="32"/>
      <c r="B310" s="200"/>
      <c r="C310" s="200"/>
      <c r="D310" s="200"/>
      <c r="E310" s="200"/>
      <c r="F310" s="200"/>
      <c r="G310" s="200"/>
      <c r="H310" s="200"/>
      <c r="I310" s="200"/>
    </row>
    <row r="311" spans="1:9">
      <c r="A311" s="32"/>
      <c r="B311" s="200"/>
      <c r="C311" s="200"/>
      <c r="D311" s="200"/>
      <c r="E311" s="200"/>
      <c r="F311" s="200"/>
      <c r="G311" s="200"/>
      <c r="H311" s="200"/>
      <c r="I311" s="200"/>
    </row>
    <row r="312" spans="1:9">
      <c r="A312" s="32"/>
      <c r="B312" s="200"/>
      <c r="C312" s="200"/>
      <c r="D312" s="200"/>
      <c r="E312" s="200"/>
      <c r="F312" s="200"/>
      <c r="G312" s="200"/>
      <c r="H312" s="200"/>
      <c r="I312" s="200"/>
    </row>
    <row r="313" spans="1:9">
      <c r="A313" s="32"/>
      <c r="B313" s="200"/>
      <c r="C313" s="200"/>
      <c r="D313" s="200"/>
      <c r="E313" s="200"/>
      <c r="F313" s="200"/>
      <c r="G313" s="200"/>
      <c r="H313" s="200"/>
      <c r="I313" s="200"/>
    </row>
    <row r="314" spans="1:9">
      <c r="A314" s="32"/>
      <c r="B314" s="200"/>
      <c r="C314" s="200"/>
      <c r="D314" s="200"/>
      <c r="E314" s="200"/>
      <c r="F314" s="200"/>
      <c r="G314" s="200"/>
      <c r="H314" s="200"/>
      <c r="I314" s="200"/>
    </row>
    <row r="315" spans="1:9">
      <c r="A315" s="32"/>
      <c r="B315" s="200"/>
      <c r="C315" s="200"/>
      <c r="D315" s="200"/>
      <c r="E315" s="200"/>
      <c r="F315" s="200"/>
      <c r="G315" s="200"/>
      <c r="H315" s="200"/>
      <c r="I315" s="200"/>
    </row>
    <row r="316" spans="1:9">
      <c r="A316" s="32"/>
      <c r="B316" s="200"/>
      <c r="C316" s="200"/>
      <c r="D316" s="200"/>
      <c r="E316" s="200"/>
      <c r="F316" s="200"/>
      <c r="G316" s="200"/>
      <c r="H316" s="200"/>
      <c r="I316" s="200"/>
    </row>
    <row r="317" spans="1:9">
      <c r="A317" s="32"/>
      <c r="B317" s="200"/>
      <c r="C317" s="200"/>
      <c r="D317" s="200"/>
      <c r="E317" s="200"/>
      <c r="F317" s="200"/>
      <c r="G317" s="200"/>
      <c r="H317" s="200"/>
      <c r="I317" s="200"/>
    </row>
    <row r="318" spans="1:9">
      <c r="A318" s="32"/>
      <c r="B318" s="200"/>
      <c r="C318" s="200"/>
      <c r="D318" s="200"/>
      <c r="E318" s="200"/>
      <c r="F318" s="200"/>
      <c r="G318" s="200"/>
      <c r="H318" s="200"/>
      <c r="I318" s="200"/>
    </row>
    <row r="319" spans="1:9">
      <c r="A319" s="32"/>
      <c r="B319" s="200"/>
      <c r="C319" s="200"/>
      <c r="D319" s="200"/>
      <c r="E319" s="200"/>
      <c r="F319" s="200"/>
      <c r="G319" s="200"/>
      <c r="H319" s="200"/>
      <c r="I319" s="200"/>
    </row>
    <row r="320" spans="1:9">
      <c r="A320" s="32"/>
      <c r="B320" s="200"/>
      <c r="C320" s="200"/>
      <c r="D320" s="200"/>
      <c r="E320" s="200"/>
      <c r="F320" s="200"/>
      <c r="G320" s="200"/>
      <c r="H320" s="200"/>
      <c r="I320" s="200"/>
    </row>
    <row r="321" spans="1:9">
      <c r="A321" s="32"/>
      <c r="B321" s="200"/>
      <c r="C321" s="200"/>
      <c r="D321" s="200"/>
      <c r="E321" s="200"/>
      <c r="F321" s="200"/>
      <c r="G321" s="200"/>
      <c r="H321" s="200"/>
      <c r="I321" s="200"/>
    </row>
    <row r="322" spans="1:9">
      <c r="A322" s="32"/>
      <c r="B322" s="200"/>
      <c r="C322" s="200"/>
      <c r="D322" s="200"/>
      <c r="E322" s="200"/>
      <c r="F322" s="200"/>
      <c r="G322" s="200"/>
      <c r="H322" s="200"/>
      <c r="I322" s="200"/>
    </row>
    <row r="323" spans="1:9">
      <c r="A323" s="32"/>
      <c r="B323" s="200"/>
      <c r="C323" s="200"/>
      <c r="D323" s="200"/>
      <c r="E323" s="200"/>
      <c r="F323" s="200"/>
      <c r="G323" s="200"/>
      <c r="H323" s="200"/>
      <c r="I323" s="200"/>
    </row>
    <row r="324" spans="1:9">
      <c r="A324" s="32"/>
      <c r="B324" s="200"/>
      <c r="C324" s="200"/>
      <c r="D324" s="200"/>
      <c r="E324" s="200"/>
      <c r="F324" s="200"/>
      <c r="G324" s="200"/>
      <c r="H324" s="200"/>
      <c r="I324" s="200"/>
    </row>
    <row r="325" spans="1:9">
      <c r="A325" s="32"/>
      <c r="B325" s="200"/>
      <c r="C325" s="200"/>
      <c r="D325" s="200"/>
      <c r="E325" s="200"/>
      <c r="F325" s="200"/>
      <c r="G325" s="200"/>
      <c r="H325" s="200"/>
      <c r="I325" s="200"/>
    </row>
    <row r="326" spans="1:9">
      <c r="A326" s="32"/>
      <c r="B326" s="200"/>
      <c r="C326" s="200"/>
      <c r="D326" s="200"/>
      <c r="E326" s="200"/>
      <c r="F326" s="200"/>
      <c r="G326" s="200"/>
      <c r="H326" s="200"/>
      <c r="I326" s="200"/>
    </row>
    <row r="327" spans="1:9">
      <c r="A327" s="32"/>
      <c r="B327" s="200"/>
      <c r="C327" s="200"/>
      <c r="D327" s="200"/>
      <c r="E327" s="200"/>
      <c r="F327" s="200"/>
      <c r="G327" s="200"/>
      <c r="H327" s="200"/>
      <c r="I327" s="200"/>
    </row>
    <row r="328" spans="1:9">
      <c r="A328" s="32"/>
      <c r="B328" s="200"/>
      <c r="C328" s="200"/>
      <c r="D328" s="200"/>
      <c r="E328" s="200"/>
      <c r="F328" s="200"/>
      <c r="G328" s="200"/>
      <c r="H328" s="200"/>
      <c r="I328" s="200"/>
    </row>
    <row r="329" spans="1:9">
      <c r="A329" s="32"/>
      <c r="B329" s="200"/>
      <c r="C329" s="200"/>
      <c r="D329" s="200"/>
      <c r="E329" s="200"/>
      <c r="F329" s="200"/>
      <c r="G329" s="200"/>
      <c r="H329" s="200"/>
      <c r="I329" s="200"/>
    </row>
    <row r="330" spans="1:9">
      <c r="A330" s="32"/>
      <c r="B330" s="200"/>
      <c r="C330" s="200"/>
      <c r="D330" s="200"/>
      <c r="E330" s="200"/>
      <c r="F330" s="200"/>
      <c r="G330" s="200"/>
      <c r="H330" s="200"/>
      <c r="I330" s="200"/>
    </row>
    <row r="331" spans="1:9">
      <c r="A331" s="32"/>
      <c r="B331" s="200"/>
      <c r="C331" s="200"/>
      <c r="D331" s="200"/>
      <c r="E331" s="200"/>
      <c r="F331" s="200"/>
      <c r="G331" s="200"/>
      <c r="H331" s="200"/>
      <c r="I331" s="200"/>
    </row>
    <row r="332" spans="1:9">
      <c r="A332" s="32"/>
      <c r="B332" s="200"/>
      <c r="C332" s="200"/>
      <c r="D332" s="200"/>
      <c r="E332" s="200"/>
      <c r="F332" s="200"/>
      <c r="G332" s="200"/>
      <c r="H332" s="200"/>
      <c r="I332" s="200"/>
    </row>
    <row r="333" spans="1:9">
      <c r="A333" s="32"/>
      <c r="B333" s="200"/>
      <c r="C333" s="200"/>
      <c r="D333" s="200"/>
      <c r="E333" s="200"/>
      <c r="F333" s="200"/>
      <c r="G333" s="200"/>
      <c r="H333" s="200"/>
      <c r="I333" s="200"/>
    </row>
    <row r="334" spans="1:9">
      <c r="A334" s="32"/>
      <c r="B334" s="200"/>
      <c r="C334" s="200"/>
      <c r="D334" s="200"/>
      <c r="E334" s="200"/>
      <c r="F334" s="200"/>
      <c r="G334" s="200"/>
      <c r="H334" s="200"/>
      <c r="I334" s="200"/>
    </row>
    <row r="335" spans="1:9">
      <c r="A335" s="32"/>
      <c r="B335" s="200"/>
      <c r="C335" s="200"/>
      <c r="D335" s="200"/>
      <c r="E335" s="200"/>
      <c r="F335" s="200"/>
      <c r="G335" s="200"/>
      <c r="H335" s="200"/>
      <c r="I335" s="200"/>
    </row>
    <row r="336" spans="1:9">
      <c r="A336" s="32"/>
      <c r="B336" s="200"/>
      <c r="C336" s="200"/>
      <c r="D336" s="200"/>
      <c r="E336" s="200"/>
      <c r="F336" s="200"/>
      <c r="G336" s="200"/>
      <c r="H336" s="200"/>
      <c r="I336" s="200"/>
    </row>
    <row r="337" spans="1:9">
      <c r="A337" s="32"/>
      <c r="B337" s="200"/>
      <c r="C337" s="200"/>
      <c r="D337" s="200"/>
      <c r="E337" s="200"/>
      <c r="F337" s="200"/>
      <c r="G337" s="200"/>
      <c r="H337" s="200"/>
      <c r="I337" s="200"/>
    </row>
    <row r="338" spans="1:9">
      <c r="A338" s="32"/>
      <c r="B338" s="200"/>
      <c r="C338" s="200"/>
      <c r="D338" s="200"/>
      <c r="E338" s="200"/>
      <c r="F338" s="200"/>
      <c r="G338" s="200"/>
      <c r="H338" s="200"/>
      <c r="I338" s="200"/>
    </row>
    <row r="339" spans="1:9">
      <c r="A339" s="32"/>
      <c r="B339" s="200"/>
      <c r="C339" s="200"/>
      <c r="D339" s="200"/>
      <c r="E339" s="200"/>
      <c r="F339" s="200"/>
      <c r="G339" s="200"/>
      <c r="H339" s="200"/>
      <c r="I339" s="200"/>
    </row>
    <row r="340" spans="1:9">
      <c r="A340" s="32"/>
      <c r="B340" s="200"/>
      <c r="C340" s="200"/>
      <c r="D340" s="200"/>
      <c r="E340" s="200"/>
      <c r="F340" s="200"/>
      <c r="G340" s="200"/>
      <c r="H340" s="200"/>
      <c r="I340" s="200"/>
    </row>
    <row r="341" spans="1:9">
      <c r="A341" s="32"/>
      <c r="B341" s="200"/>
      <c r="C341" s="200"/>
      <c r="D341" s="200"/>
      <c r="E341" s="200"/>
      <c r="F341" s="200"/>
      <c r="G341" s="200"/>
      <c r="H341" s="200"/>
      <c r="I341" s="200"/>
    </row>
    <row r="342" spans="1:9">
      <c r="A342" s="32"/>
      <c r="B342" s="200"/>
      <c r="C342" s="200"/>
      <c r="D342" s="200"/>
      <c r="E342" s="200"/>
      <c r="F342" s="200"/>
      <c r="G342" s="200"/>
      <c r="H342" s="200"/>
      <c r="I342" s="200"/>
    </row>
    <row r="343" spans="1:9">
      <c r="A343" s="32"/>
      <c r="B343" s="200"/>
      <c r="C343" s="200"/>
      <c r="D343" s="200"/>
      <c r="E343" s="200"/>
      <c r="F343" s="200"/>
      <c r="G343" s="200"/>
      <c r="H343" s="200"/>
      <c r="I343" s="200"/>
    </row>
    <row r="344" spans="1:9">
      <c r="A344" s="32"/>
      <c r="B344" s="200"/>
      <c r="C344" s="200"/>
      <c r="D344" s="200"/>
      <c r="E344" s="200"/>
      <c r="F344" s="200"/>
      <c r="G344" s="200"/>
      <c r="H344" s="200"/>
      <c r="I344" s="200"/>
    </row>
    <row r="345" spans="1:9">
      <c r="A345" s="32"/>
      <c r="B345" s="200"/>
      <c r="C345" s="200"/>
      <c r="D345" s="200"/>
      <c r="E345" s="200"/>
      <c r="F345" s="200"/>
      <c r="G345" s="200"/>
      <c r="H345" s="200"/>
      <c r="I345" s="200"/>
    </row>
    <row r="346" spans="1:9">
      <c r="A346" s="32"/>
      <c r="B346" s="200"/>
      <c r="C346" s="200"/>
      <c r="D346" s="200"/>
      <c r="E346" s="200"/>
      <c r="F346" s="200"/>
      <c r="G346" s="200"/>
      <c r="H346" s="200"/>
      <c r="I346" s="200"/>
    </row>
    <row r="347" spans="1:9">
      <c r="A347" s="32"/>
      <c r="B347" s="200"/>
      <c r="C347" s="200"/>
      <c r="D347" s="200"/>
      <c r="E347" s="200"/>
      <c r="F347" s="200"/>
      <c r="G347" s="200"/>
      <c r="H347" s="200"/>
      <c r="I347" s="200"/>
    </row>
    <row r="348" spans="1:9">
      <c r="A348" s="32"/>
      <c r="B348" s="200"/>
      <c r="C348" s="200"/>
      <c r="D348" s="200"/>
      <c r="E348" s="200"/>
      <c r="F348" s="200"/>
      <c r="G348" s="200"/>
      <c r="H348" s="200"/>
      <c r="I348" s="200"/>
    </row>
  </sheetData>
  <mergeCells count="126">
    <mergeCell ref="F122:I122"/>
    <mergeCell ref="A4:I4"/>
    <mergeCell ref="A29:N29"/>
    <mergeCell ref="I30:N30"/>
    <mergeCell ref="B6:G6"/>
    <mergeCell ref="B7:G7"/>
    <mergeCell ref="B9:G9"/>
    <mergeCell ref="C13:E13"/>
    <mergeCell ref="H6:N6"/>
    <mergeCell ref="I37:N37"/>
    <mergeCell ref="H7:N7"/>
    <mergeCell ref="H9:N9"/>
    <mergeCell ref="F13:H13"/>
    <mergeCell ref="I13:K13"/>
    <mergeCell ref="L13:N13"/>
    <mergeCell ref="A13:B14"/>
    <mergeCell ref="A11:I11"/>
    <mergeCell ref="A20:B20"/>
    <mergeCell ref="A21:B21"/>
    <mergeCell ref="I50:N50"/>
    <mergeCell ref="I51:N51"/>
    <mergeCell ref="I52:N52"/>
    <mergeCell ref="A15:B15"/>
    <mergeCell ref="A16:B16"/>
    <mergeCell ref="C123:D123"/>
    <mergeCell ref="C122:D122"/>
    <mergeCell ref="F123:H123"/>
    <mergeCell ref="I33:N33"/>
    <mergeCell ref="I34:N34"/>
    <mergeCell ref="I35:N35"/>
    <mergeCell ref="I36:N36"/>
    <mergeCell ref="B8:G8"/>
    <mergeCell ref="H8:N8"/>
    <mergeCell ref="I39:N39"/>
    <mergeCell ref="I40:N40"/>
    <mergeCell ref="I48:N48"/>
    <mergeCell ref="I49:N49"/>
    <mergeCell ref="I42:N42"/>
    <mergeCell ref="I43:N43"/>
    <mergeCell ref="I44:N44"/>
    <mergeCell ref="I45:N45"/>
    <mergeCell ref="I46:N46"/>
    <mergeCell ref="I69:N69"/>
    <mergeCell ref="I59:N59"/>
    <mergeCell ref="I60:N60"/>
    <mergeCell ref="I61:N61"/>
    <mergeCell ref="I57:N57"/>
    <mergeCell ref="I47:N47"/>
    <mergeCell ref="A22:B22"/>
    <mergeCell ref="E26:N26"/>
    <mergeCell ref="I27:N27"/>
    <mergeCell ref="I28:N28"/>
    <mergeCell ref="A26:A27"/>
    <mergeCell ref="B26:B27"/>
    <mergeCell ref="C26:D26"/>
    <mergeCell ref="A24:I24"/>
    <mergeCell ref="I31:N31"/>
    <mergeCell ref="I32:N32"/>
    <mergeCell ref="I41:N41"/>
    <mergeCell ref="I38:N38"/>
    <mergeCell ref="A17:B17"/>
    <mergeCell ref="A18:B18"/>
    <mergeCell ref="A19:B19"/>
    <mergeCell ref="I101:N101"/>
    <mergeCell ref="I91:N91"/>
    <mergeCell ref="I98:N98"/>
    <mergeCell ref="I99:N99"/>
    <mergeCell ref="I100:N100"/>
    <mergeCell ref="I53:N53"/>
    <mergeCell ref="I54:N54"/>
    <mergeCell ref="I55:N55"/>
    <mergeCell ref="I56:N56"/>
    <mergeCell ref="I58:N58"/>
    <mergeCell ref="I62:N62"/>
    <mergeCell ref="I90:N90"/>
    <mergeCell ref="I63:N63"/>
    <mergeCell ref="I64:N64"/>
    <mergeCell ref="I71:N71"/>
    <mergeCell ref="I72:N72"/>
    <mergeCell ref="I73:N73"/>
    <mergeCell ref="I65:N65"/>
    <mergeCell ref="I66:N66"/>
    <mergeCell ref="I67:N67"/>
    <mergeCell ref="I68:N68"/>
    <mergeCell ref="I89:N89"/>
    <mergeCell ref="I86:N86"/>
    <mergeCell ref="I87:N87"/>
    <mergeCell ref="I74:N74"/>
    <mergeCell ref="I75:N75"/>
    <mergeCell ref="I77:N77"/>
    <mergeCell ref="I76:N76"/>
    <mergeCell ref="I81:N81"/>
    <mergeCell ref="I82:N82"/>
    <mergeCell ref="I92:N92"/>
    <mergeCell ref="I93:N93"/>
    <mergeCell ref="I94:N94"/>
    <mergeCell ref="I95:N95"/>
    <mergeCell ref="I96:N96"/>
    <mergeCell ref="I97:N97"/>
    <mergeCell ref="I88:N88"/>
    <mergeCell ref="I84:N84"/>
    <mergeCell ref="I85:N85"/>
    <mergeCell ref="A2:N2"/>
    <mergeCell ref="A1:N1"/>
    <mergeCell ref="I116:N116"/>
    <mergeCell ref="I118:N118"/>
    <mergeCell ref="I117:N117"/>
    <mergeCell ref="I110:N110"/>
    <mergeCell ref="I111:N111"/>
    <mergeCell ref="I112:N112"/>
    <mergeCell ref="I113:N113"/>
    <mergeCell ref="I115:N115"/>
    <mergeCell ref="I114:N114"/>
    <mergeCell ref="I109:N109"/>
    <mergeCell ref="I104:N104"/>
    <mergeCell ref="I105:N105"/>
    <mergeCell ref="I106:N106"/>
    <mergeCell ref="I107:N107"/>
    <mergeCell ref="I102:N102"/>
    <mergeCell ref="I108:N108"/>
    <mergeCell ref="I103:N103"/>
    <mergeCell ref="I70:N70"/>
    <mergeCell ref="I78:N78"/>
    <mergeCell ref="I79:N79"/>
    <mergeCell ref="I80:N80"/>
    <mergeCell ref="I83:N83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8" max="13" man="1"/>
    <brk id="10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7" zoomScale="60" zoomScaleNormal="60" zoomScaleSheetLayoutView="75" workbookViewId="0">
      <selection activeCell="D34" sqref="D34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23" t="s">
        <v>213</v>
      </c>
      <c r="B1" s="323"/>
      <c r="C1" s="323"/>
      <c r="D1" s="323"/>
      <c r="E1" s="323"/>
      <c r="F1" s="323"/>
      <c r="G1" s="323"/>
      <c r="H1" s="323"/>
    </row>
    <row r="2" spans="1:8">
      <c r="A2" s="323"/>
      <c r="B2" s="323"/>
      <c r="C2" s="323"/>
      <c r="D2" s="323"/>
      <c r="E2" s="323"/>
      <c r="F2" s="323"/>
      <c r="G2" s="323"/>
      <c r="H2" s="323"/>
    </row>
    <row r="3" spans="1:8" ht="66.75" customHeight="1">
      <c r="A3" s="321" t="s">
        <v>24</v>
      </c>
      <c r="B3" s="322" t="s">
        <v>25</v>
      </c>
      <c r="C3" s="284" t="s">
        <v>146</v>
      </c>
      <c r="D3" s="284"/>
      <c r="E3" s="321" t="s">
        <v>27</v>
      </c>
      <c r="F3" s="321"/>
      <c r="G3" s="321"/>
      <c r="H3" s="321"/>
    </row>
    <row r="4" spans="1:8" ht="39" customHeight="1">
      <c r="A4" s="321"/>
      <c r="B4" s="322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150</v>
      </c>
    </row>
    <row r="5" spans="1:8">
      <c r="A5" s="190">
        <v>1</v>
      </c>
      <c r="B5" s="189">
        <v>2</v>
      </c>
      <c r="C5" s="190">
        <v>3</v>
      </c>
      <c r="D5" s="189">
        <v>4</v>
      </c>
      <c r="E5" s="190">
        <v>5</v>
      </c>
      <c r="F5" s="189">
        <v>6</v>
      </c>
      <c r="G5" s="190">
        <v>7</v>
      </c>
      <c r="H5" s="189">
        <v>8</v>
      </c>
    </row>
    <row r="6" spans="1:8" ht="22.5" customHeight="1">
      <c r="A6" s="324" t="s">
        <v>214</v>
      </c>
      <c r="B6" s="325"/>
      <c r="C6" s="325"/>
      <c r="D6" s="325"/>
      <c r="E6" s="325"/>
      <c r="F6" s="325"/>
      <c r="G6" s="325"/>
      <c r="H6" s="326"/>
    </row>
    <row r="7" spans="1:8" ht="22.5" customHeight="1">
      <c r="A7" s="42" t="s">
        <v>39</v>
      </c>
      <c r="B7" s="95">
        <v>1200</v>
      </c>
      <c r="C7" s="96">
        <f>'І. Інф. до звіт.'!C103</f>
        <v>-1437</v>
      </c>
      <c r="D7" s="96">
        <f>'І. Інф. до звіт.'!D103</f>
        <v>-493</v>
      </c>
      <c r="E7" s="96">
        <f>'І. Інф. до звіт.'!E103</f>
        <v>1</v>
      </c>
      <c r="F7" s="96">
        <f>'І. Інф. до звіт.'!F103</f>
        <v>-1089</v>
      </c>
      <c r="G7" s="93">
        <f>F7-E7</f>
        <v>-1090</v>
      </c>
      <c r="H7" s="94"/>
    </row>
    <row r="8" spans="1:8" ht="33.75" customHeight="1">
      <c r="A8" s="42" t="s">
        <v>215</v>
      </c>
      <c r="B8" s="180">
        <v>2000</v>
      </c>
      <c r="C8" s="56">
        <v>11045</v>
      </c>
      <c r="D8" s="56">
        <v>9646</v>
      </c>
      <c r="E8" s="250">
        <v>1</v>
      </c>
      <c r="F8" s="56">
        <v>10242</v>
      </c>
      <c r="G8" s="93">
        <f>F8-E8</f>
        <v>10241</v>
      </c>
      <c r="H8" s="94"/>
    </row>
    <row r="9" spans="1:8" ht="27" customHeight="1">
      <c r="A9" s="27" t="s">
        <v>216</v>
      </c>
      <c r="B9" s="182">
        <v>2005</v>
      </c>
      <c r="C9" s="51" t="s">
        <v>153</v>
      </c>
      <c r="D9" s="51" t="s">
        <v>153</v>
      </c>
      <c r="E9" s="51" t="s">
        <v>153</v>
      </c>
      <c r="F9" s="51" t="s">
        <v>153</v>
      </c>
      <c r="G9" s="78"/>
      <c r="H9" s="79"/>
    </row>
    <row r="10" spans="1:8" ht="34.5" customHeight="1">
      <c r="A10" s="42" t="s">
        <v>217</v>
      </c>
      <c r="B10" s="180">
        <v>2009</v>
      </c>
      <c r="C10" s="194">
        <f>SUM(C8:C9)</f>
        <v>11045</v>
      </c>
      <c r="D10" s="194">
        <f>SUM(D8:D9)</f>
        <v>9646</v>
      </c>
      <c r="E10" s="194">
        <v>1</v>
      </c>
      <c r="F10" s="194">
        <f>SUM(F8:F9)</f>
        <v>10242</v>
      </c>
      <c r="G10" s="93">
        <f>F10-E10</f>
        <v>10241</v>
      </c>
      <c r="H10" s="94"/>
    </row>
    <row r="11" spans="1:8" ht="22.5" customHeight="1">
      <c r="A11" s="27" t="s">
        <v>218</v>
      </c>
      <c r="B11" s="182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8">
        <f>F11-E11</f>
        <v>0</v>
      </c>
      <c r="H11" s="79"/>
    </row>
    <row r="12" spans="1:8" ht="22.5" customHeight="1">
      <c r="A12" s="199" t="s">
        <v>219</v>
      </c>
      <c r="B12" s="182">
        <v>2011</v>
      </c>
      <c r="C12" s="51" t="s">
        <v>153</v>
      </c>
      <c r="D12" s="51" t="s">
        <v>153</v>
      </c>
      <c r="E12" s="51" t="s">
        <v>153</v>
      </c>
      <c r="F12" s="51" t="s">
        <v>153</v>
      </c>
      <c r="G12" s="78"/>
      <c r="H12" s="79"/>
    </row>
    <row r="13" spans="1:8" ht="41.25" customHeight="1">
      <c r="A13" s="199" t="s">
        <v>220</v>
      </c>
      <c r="B13" s="182">
        <v>2012</v>
      </c>
      <c r="C13" s="51" t="s">
        <v>153</v>
      </c>
      <c r="D13" s="51" t="s">
        <v>153</v>
      </c>
      <c r="E13" s="51" t="s">
        <v>153</v>
      </c>
      <c r="F13" s="51" t="s">
        <v>153</v>
      </c>
      <c r="G13" s="78"/>
      <c r="H13" s="79"/>
    </row>
    <row r="14" spans="1:8" ht="20.25" customHeight="1">
      <c r="A14" s="199" t="s">
        <v>221</v>
      </c>
      <c r="B14" s="182" t="s">
        <v>222</v>
      </c>
      <c r="C14" s="51" t="s">
        <v>153</v>
      </c>
      <c r="D14" s="51" t="s">
        <v>153</v>
      </c>
      <c r="E14" s="51" t="s">
        <v>153</v>
      </c>
      <c r="F14" s="51" t="s">
        <v>153</v>
      </c>
      <c r="G14" s="78"/>
      <c r="H14" s="79"/>
    </row>
    <row r="15" spans="1:8" ht="20.25" customHeight="1">
      <c r="A15" s="199" t="s">
        <v>223</v>
      </c>
      <c r="B15" s="182">
        <v>2020</v>
      </c>
      <c r="C15" s="51"/>
      <c r="D15" s="51"/>
      <c r="E15" s="51"/>
      <c r="F15" s="51"/>
      <c r="G15" s="78"/>
      <c r="H15" s="79"/>
    </row>
    <row r="16" spans="1:8" s="28" customFormat="1" ht="19.5" customHeight="1">
      <c r="A16" s="27" t="s">
        <v>224</v>
      </c>
      <c r="B16" s="182">
        <v>2030</v>
      </c>
      <c r="C16" s="51" t="s">
        <v>153</v>
      </c>
      <c r="D16" s="51" t="s">
        <v>153</v>
      </c>
      <c r="E16" s="51" t="s">
        <v>153</v>
      </c>
      <c r="F16" s="51" t="s">
        <v>153</v>
      </c>
      <c r="G16" s="78"/>
      <c r="H16" s="79"/>
    </row>
    <row r="17" spans="1:9" ht="20.25" customHeight="1">
      <c r="A17" s="27" t="s">
        <v>225</v>
      </c>
      <c r="B17" s="182">
        <v>2031</v>
      </c>
      <c r="C17" s="51" t="s">
        <v>153</v>
      </c>
      <c r="D17" s="51" t="s">
        <v>153</v>
      </c>
      <c r="E17" s="51" t="s">
        <v>153</v>
      </c>
      <c r="F17" s="51" t="s">
        <v>153</v>
      </c>
      <c r="G17" s="78"/>
      <c r="H17" s="79"/>
    </row>
    <row r="18" spans="1:9" ht="19.5" customHeight="1">
      <c r="A18" s="27" t="s">
        <v>226</v>
      </c>
      <c r="B18" s="182">
        <v>2040</v>
      </c>
      <c r="C18" s="51" t="s">
        <v>153</v>
      </c>
      <c r="D18" s="51" t="s">
        <v>153</v>
      </c>
      <c r="E18" s="51" t="s">
        <v>153</v>
      </c>
      <c r="F18" s="51" t="s">
        <v>153</v>
      </c>
      <c r="G18" s="78"/>
      <c r="H18" s="79"/>
    </row>
    <row r="19" spans="1:9" ht="18.75" customHeight="1">
      <c r="A19" s="27" t="s">
        <v>227</v>
      </c>
      <c r="B19" s="182">
        <v>2050</v>
      </c>
      <c r="C19" s="51" t="s">
        <v>153</v>
      </c>
      <c r="D19" s="51" t="s">
        <v>153</v>
      </c>
      <c r="E19" s="51" t="s">
        <v>153</v>
      </c>
      <c r="F19" s="51" t="s">
        <v>153</v>
      </c>
      <c r="G19" s="78"/>
      <c r="H19" s="79"/>
    </row>
    <row r="20" spans="1:9" ht="19.5" customHeight="1">
      <c r="A20" s="27" t="s">
        <v>228</v>
      </c>
      <c r="B20" s="182">
        <v>2060</v>
      </c>
      <c r="C20" s="51" t="s">
        <v>153</v>
      </c>
      <c r="D20" s="51" t="s">
        <v>153</v>
      </c>
      <c r="E20" s="51" t="s">
        <v>153</v>
      </c>
      <c r="F20" s="51" t="s">
        <v>153</v>
      </c>
      <c r="G20" s="78"/>
      <c r="H20" s="79"/>
    </row>
    <row r="21" spans="1:9" ht="41.25" customHeight="1">
      <c r="A21" s="42" t="s">
        <v>229</v>
      </c>
      <c r="B21" s="180">
        <v>2070</v>
      </c>
      <c r="C21" s="194">
        <f>SUM(C7,C10:C11,C15:C16,C18:C20)</f>
        <v>9608</v>
      </c>
      <c r="D21" s="194">
        <f>SUM(D7,D10:D11,D15:D16,D18:D20)</f>
        <v>9153</v>
      </c>
      <c r="E21" s="194">
        <v>1</v>
      </c>
      <c r="F21" s="194">
        <f>SUM(F7,F10:F11,F15:F16,F18:F20)</f>
        <v>9153</v>
      </c>
      <c r="G21" s="93">
        <f>F21-E21</f>
        <v>9152</v>
      </c>
      <c r="H21" s="94"/>
    </row>
    <row r="22" spans="1:9" ht="22.5" customHeight="1">
      <c r="A22" s="324" t="s">
        <v>230</v>
      </c>
      <c r="B22" s="325"/>
      <c r="C22" s="325"/>
      <c r="D22" s="325"/>
      <c r="E22" s="325"/>
      <c r="F22" s="325"/>
      <c r="G22" s="325"/>
      <c r="H22" s="326"/>
    </row>
    <row r="23" spans="1:9" s="28" customFormat="1" ht="40.5" customHeight="1">
      <c r="A23" s="42" t="s">
        <v>231</v>
      </c>
      <c r="B23" s="180">
        <v>2110</v>
      </c>
      <c r="C23" s="194">
        <f>SUM(C24:C31)</f>
        <v>1682</v>
      </c>
      <c r="D23" s="194">
        <f>SUM(D24:D31)</f>
        <v>1830</v>
      </c>
      <c r="E23" s="194">
        <f>SUM(E24:E31)</f>
        <v>794</v>
      </c>
      <c r="F23" s="194">
        <f>SUM(F24:F31)</f>
        <v>749</v>
      </c>
      <c r="G23" s="56">
        <f>F23-E23</f>
        <v>-45</v>
      </c>
      <c r="H23" s="70">
        <f>(F23/E23)*100</f>
        <v>94.332493702770776</v>
      </c>
    </row>
    <row r="24" spans="1:9" ht="19.5" customHeight="1">
      <c r="A24" s="199" t="s">
        <v>41</v>
      </c>
      <c r="B24" s="182">
        <v>2111</v>
      </c>
      <c r="C24" s="51"/>
      <c r="D24" s="51"/>
      <c r="E24" s="51"/>
      <c r="F24" s="51"/>
      <c r="G24" s="51">
        <f t="shared" ref="G24:G46" si="0">F24-E24</f>
        <v>0</v>
      </c>
      <c r="H24" s="68"/>
    </row>
    <row r="25" spans="1:9" ht="97.5" customHeight="1">
      <c r="A25" s="199" t="s">
        <v>467</v>
      </c>
      <c r="B25" s="182">
        <v>2112</v>
      </c>
      <c r="C25" s="51">
        <v>27</v>
      </c>
      <c r="D25" s="51">
        <v>56</v>
      </c>
      <c r="E25" s="51">
        <v>35</v>
      </c>
      <c r="F25" s="51">
        <v>31</v>
      </c>
      <c r="G25" s="51">
        <f t="shared" si="0"/>
        <v>-4</v>
      </c>
      <c r="H25" s="68">
        <f>(F25/E25)*100</f>
        <v>88.571428571428569</v>
      </c>
    </row>
    <row r="26" spans="1:9" s="28" customFormat="1" ht="19.5" customHeight="1">
      <c r="A26" s="27" t="s">
        <v>232</v>
      </c>
      <c r="B26" s="190">
        <v>2113</v>
      </c>
      <c r="C26" s="51" t="s">
        <v>153</v>
      </c>
      <c r="D26" s="51" t="s">
        <v>153</v>
      </c>
      <c r="E26" s="51"/>
      <c r="F26" s="51"/>
      <c r="G26" s="51"/>
      <c r="H26" s="68"/>
    </row>
    <row r="27" spans="1:9" ht="19.5" customHeight="1">
      <c r="A27" s="27" t="s">
        <v>233</v>
      </c>
      <c r="B27" s="190">
        <v>2114</v>
      </c>
      <c r="C27" s="51"/>
      <c r="D27" s="51"/>
      <c r="E27" s="51"/>
      <c r="F27" s="51"/>
      <c r="G27" s="51">
        <f t="shared" si="0"/>
        <v>0</v>
      </c>
      <c r="H27" s="68"/>
    </row>
    <row r="28" spans="1:9" s="30" customFormat="1" ht="20.25" customHeight="1">
      <c r="A28" s="27" t="s">
        <v>234</v>
      </c>
      <c r="B28" s="190">
        <v>2115</v>
      </c>
      <c r="C28" s="51"/>
      <c r="D28" s="51"/>
      <c r="E28" s="51"/>
      <c r="F28" s="51"/>
      <c r="G28" s="51">
        <f t="shared" si="0"/>
        <v>0</v>
      </c>
      <c r="H28" s="68"/>
      <c r="I28" s="26"/>
    </row>
    <row r="29" spans="1:9" ht="20.25" customHeight="1">
      <c r="A29" s="27" t="s">
        <v>235</v>
      </c>
      <c r="B29" s="190">
        <v>2116</v>
      </c>
      <c r="C29" s="51"/>
      <c r="D29" s="51"/>
      <c r="E29" s="51"/>
      <c r="F29" s="51"/>
      <c r="G29" s="51">
        <f t="shared" si="0"/>
        <v>0</v>
      </c>
      <c r="H29" s="68"/>
    </row>
    <row r="30" spans="1:9" ht="20.25" customHeight="1">
      <c r="A30" s="27" t="s">
        <v>236</v>
      </c>
      <c r="B30" s="190">
        <v>2117</v>
      </c>
      <c r="C30" s="51">
        <v>1655</v>
      </c>
      <c r="D30" s="51">
        <v>1774</v>
      </c>
      <c r="E30" s="51">
        <v>759</v>
      </c>
      <c r="F30" s="51">
        <v>718</v>
      </c>
      <c r="G30" s="51">
        <f t="shared" si="0"/>
        <v>-41</v>
      </c>
      <c r="H30" s="68">
        <f>(F30/E30)*100</f>
        <v>94.598155467720687</v>
      </c>
    </row>
    <row r="31" spans="1:9" ht="20.25" customHeight="1">
      <c r="A31" s="27" t="s">
        <v>237</v>
      </c>
      <c r="B31" s="190">
        <v>2118</v>
      </c>
      <c r="C31" s="51"/>
      <c r="D31" s="51"/>
      <c r="E31" s="51"/>
      <c r="F31" s="51"/>
      <c r="G31" s="51">
        <f t="shared" si="0"/>
        <v>0</v>
      </c>
      <c r="H31" s="68"/>
    </row>
    <row r="32" spans="1:9" s="28" customFormat="1" ht="39" customHeight="1">
      <c r="A32" s="42" t="s">
        <v>238</v>
      </c>
      <c r="B32" s="33">
        <v>2120</v>
      </c>
      <c r="C32" s="194">
        <f>SUM(C33:C36)</f>
        <v>2952</v>
      </c>
      <c r="D32" s="194">
        <f>SUM(D33:D36)</f>
        <v>2961</v>
      </c>
      <c r="E32" s="194">
        <f>SUM(E33:E36)</f>
        <v>1139</v>
      </c>
      <c r="F32" s="194">
        <f>SUM(F33:F36)</f>
        <v>1075</v>
      </c>
      <c r="G32" s="56">
        <f t="shared" si="0"/>
        <v>-64</v>
      </c>
      <c r="H32" s="70">
        <f>(F32/E32)*100</f>
        <v>94.381035996488151</v>
      </c>
    </row>
    <row r="33" spans="1:10" ht="20.25" customHeight="1">
      <c r="A33" s="27" t="s">
        <v>236</v>
      </c>
      <c r="B33" s="190">
        <v>2121</v>
      </c>
      <c r="C33" s="51">
        <v>2943</v>
      </c>
      <c r="D33" s="51">
        <v>2951</v>
      </c>
      <c r="E33" s="51">
        <v>1139</v>
      </c>
      <c r="F33" s="51">
        <v>1075</v>
      </c>
      <c r="G33" s="51">
        <f t="shared" si="0"/>
        <v>-64</v>
      </c>
      <c r="H33" s="68">
        <f>(F33/E33)*100</f>
        <v>94.381035996488151</v>
      </c>
    </row>
    <row r="34" spans="1:10" ht="20.25" customHeight="1">
      <c r="A34" s="27" t="s">
        <v>239</v>
      </c>
      <c r="B34" s="190">
        <v>2122</v>
      </c>
      <c r="C34" s="51">
        <v>9</v>
      </c>
      <c r="D34" s="51">
        <v>10</v>
      </c>
      <c r="E34" s="51"/>
      <c r="F34" s="51"/>
      <c r="G34" s="51">
        <f t="shared" si="0"/>
        <v>0</v>
      </c>
      <c r="H34" s="68"/>
    </row>
    <row r="35" spans="1:10" ht="20.25" customHeight="1">
      <c r="A35" s="27" t="s">
        <v>240</v>
      </c>
      <c r="B35" s="190">
        <v>2123</v>
      </c>
      <c r="C35" s="51"/>
      <c r="D35" s="51"/>
      <c r="E35" s="51"/>
      <c r="F35" s="51"/>
      <c r="G35" s="51">
        <f t="shared" si="0"/>
        <v>0</v>
      </c>
      <c r="H35" s="68"/>
    </row>
    <row r="36" spans="1:10" s="28" customFormat="1" ht="20.25" customHeight="1">
      <c r="A36" s="27" t="s">
        <v>237</v>
      </c>
      <c r="B36" s="190">
        <v>2124</v>
      </c>
      <c r="C36" s="51"/>
      <c r="D36" s="51"/>
      <c r="E36" s="51"/>
      <c r="F36" s="51"/>
      <c r="G36" s="51">
        <f t="shared" si="0"/>
        <v>0</v>
      </c>
      <c r="H36" s="68"/>
    </row>
    <row r="37" spans="1:10" s="28" customFormat="1" ht="24.75" customHeight="1">
      <c r="A37" s="42" t="s">
        <v>241</v>
      </c>
      <c r="B37" s="33">
        <v>2130</v>
      </c>
      <c r="C37" s="194">
        <f>SUM(C39:C42)</f>
        <v>5264</v>
      </c>
      <c r="D37" s="194">
        <f>SUM(D39:D42)</f>
        <v>6426</v>
      </c>
      <c r="E37" s="194">
        <f>SUM(E39:E42)</f>
        <v>2846</v>
      </c>
      <c r="F37" s="194">
        <f>SUM(F39:F42)</f>
        <v>2442</v>
      </c>
      <c r="G37" s="56">
        <f t="shared" si="0"/>
        <v>-404</v>
      </c>
      <c r="H37" s="70">
        <f>(F37/E37)*100</f>
        <v>85.804638088545332</v>
      </c>
    </row>
    <row r="38" spans="1:10" s="28" customFormat="1" ht="37.5">
      <c r="A38" s="27" t="s">
        <v>388</v>
      </c>
      <c r="B38" s="216">
        <v>2131</v>
      </c>
      <c r="C38" s="51"/>
      <c r="D38" s="51"/>
      <c r="E38" s="51"/>
      <c r="F38" s="51"/>
      <c r="G38" s="51"/>
      <c r="H38" s="68"/>
      <c r="I38" s="26"/>
      <c r="J38" s="26"/>
    </row>
    <row r="39" spans="1:10" ht="56.25">
      <c r="A39" s="27" t="s">
        <v>45</v>
      </c>
      <c r="B39" s="190">
        <v>2132</v>
      </c>
      <c r="C39" s="51"/>
      <c r="D39" s="51"/>
      <c r="E39" s="51"/>
      <c r="F39" s="51"/>
      <c r="G39" s="51">
        <f t="shared" si="0"/>
        <v>0</v>
      </c>
      <c r="H39" s="68"/>
    </row>
    <row r="40" spans="1:10" s="28" customFormat="1" ht="19.5" customHeight="1">
      <c r="A40" s="27" t="s">
        <v>242</v>
      </c>
      <c r="B40" s="190">
        <v>2133</v>
      </c>
      <c r="C40" s="51"/>
      <c r="D40" s="51"/>
      <c r="E40" s="51"/>
      <c r="F40" s="51"/>
      <c r="G40" s="51">
        <f t="shared" si="0"/>
        <v>0</v>
      </c>
      <c r="H40" s="68"/>
    </row>
    <row r="41" spans="1:10" ht="19.5" customHeight="1">
      <c r="A41" s="27" t="s">
        <v>243</v>
      </c>
      <c r="B41" s="190">
        <v>2134</v>
      </c>
      <c r="C41" s="51">
        <v>4882</v>
      </c>
      <c r="D41" s="51">
        <v>5114</v>
      </c>
      <c r="E41" s="51">
        <v>2319</v>
      </c>
      <c r="F41" s="51">
        <v>1944</v>
      </c>
      <c r="G41" s="51">
        <f t="shared" si="0"/>
        <v>-375</v>
      </c>
      <c r="H41" s="68">
        <f>(F41/E41)*100</f>
        <v>83.829236739974121</v>
      </c>
    </row>
    <row r="42" spans="1:10" ht="19.5" customHeight="1">
      <c r="A42" s="239" t="s">
        <v>427</v>
      </c>
      <c r="B42" s="190">
        <v>2135</v>
      </c>
      <c r="C42" s="51">
        <v>382</v>
      </c>
      <c r="D42" s="51">
        <v>1312</v>
      </c>
      <c r="E42" s="51">
        <v>527</v>
      </c>
      <c r="F42" s="51">
        <v>498</v>
      </c>
      <c r="G42" s="51">
        <f t="shared" si="0"/>
        <v>-29</v>
      </c>
      <c r="H42" s="68">
        <f>(F42/E42)*100</f>
        <v>94.497153700189756</v>
      </c>
    </row>
    <row r="43" spans="1:10" s="28" customFormat="1" ht="19.5" customHeight="1">
      <c r="A43" s="42" t="s">
        <v>244</v>
      </c>
      <c r="B43" s="33">
        <v>2140</v>
      </c>
      <c r="C43" s="194">
        <f>SUM(C44:C45)</f>
        <v>0</v>
      </c>
      <c r="D43" s="194">
        <f>SUM(D44:D45)</f>
        <v>1</v>
      </c>
      <c r="E43" s="194">
        <f>SUM(E44:E45)</f>
        <v>10</v>
      </c>
      <c r="F43" s="194">
        <f>SUM(F44:F45)</f>
        <v>0</v>
      </c>
      <c r="G43" s="56">
        <f t="shared" si="0"/>
        <v>-10</v>
      </c>
      <c r="H43" s="70">
        <f>(F43/E43)*100</f>
        <v>0</v>
      </c>
    </row>
    <row r="44" spans="1:10" ht="40.5" customHeight="1">
      <c r="A44" s="27" t="s">
        <v>245</v>
      </c>
      <c r="B44" s="190">
        <v>2141</v>
      </c>
      <c r="C44" s="51"/>
      <c r="D44" s="51"/>
      <c r="E44" s="51"/>
      <c r="F44" s="51"/>
      <c r="G44" s="51">
        <f t="shared" si="0"/>
        <v>0</v>
      </c>
      <c r="H44" s="68"/>
    </row>
    <row r="45" spans="1:10" s="28" customFormat="1" ht="20.25" customHeight="1">
      <c r="A45" s="27" t="s">
        <v>466</v>
      </c>
      <c r="B45" s="190">
        <v>2142</v>
      </c>
      <c r="C45" s="51"/>
      <c r="D45" s="51">
        <v>1</v>
      </c>
      <c r="E45" s="51">
        <v>10</v>
      </c>
      <c r="F45" s="51"/>
      <c r="G45" s="51">
        <f t="shared" si="0"/>
        <v>-10</v>
      </c>
      <c r="H45" s="68">
        <f>(F45/E45)*100</f>
        <v>0</v>
      </c>
    </row>
    <row r="46" spans="1:10" s="28" customFormat="1" ht="22.5" customHeight="1">
      <c r="A46" s="42" t="s">
        <v>46</v>
      </c>
      <c r="B46" s="33">
        <v>2200</v>
      </c>
      <c r="C46" s="194">
        <f>SUM(C23,C32,C37,C43)</f>
        <v>9898</v>
      </c>
      <c r="D46" s="194">
        <f>SUM(D23,D32,D37,D43)</f>
        <v>11218</v>
      </c>
      <c r="E46" s="194">
        <f>SUM(E23,E32,E37,E43)</f>
        <v>4789</v>
      </c>
      <c r="F46" s="194">
        <f>SUM(F23,F32,F37,F43)</f>
        <v>4266</v>
      </c>
      <c r="G46" s="56">
        <f t="shared" si="0"/>
        <v>-523</v>
      </c>
      <c r="H46" s="70">
        <f>(F46/E46)*100</f>
        <v>89.079139695134685</v>
      </c>
    </row>
    <row r="47" spans="1:10" s="28" customFormat="1">
      <c r="A47" s="39"/>
      <c r="B47" s="29"/>
      <c r="C47" s="29"/>
      <c r="D47" s="29"/>
      <c r="E47" s="29"/>
      <c r="F47" s="29"/>
      <c r="G47" s="29"/>
      <c r="H47" s="29"/>
    </row>
    <row r="48" spans="1:10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187" t="s">
        <v>455</v>
      </c>
      <c r="B49" s="1"/>
      <c r="C49" s="306" t="s">
        <v>210</v>
      </c>
      <c r="D49" s="306"/>
      <c r="E49" s="44"/>
      <c r="F49" s="312" t="s">
        <v>453</v>
      </c>
      <c r="G49" s="280"/>
      <c r="H49" s="280"/>
      <c r="I49" s="200"/>
      <c r="J49" s="200"/>
    </row>
    <row r="50" spans="1:10" s="2" customFormat="1">
      <c r="A50" s="245" t="s">
        <v>246</v>
      </c>
      <c r="B50" s="247"/>
      <c r="C50" s="305" t="s">
        <v>247</v>
      </c>
      <c r="D50" s="305"/>
      <c r="E50" s="247"/>
      <c r="F50" s="278" t="s">
        <v>123</v>
      </c>
      <c r="G50" s="278"/>
      <c r="H50" s="278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2">
    <mergeCell ref="C50:D50"/>
    <mergeCell ref="A6:H6"/>
    <mergeCell ref="A22:H22"/>
    <mergeCell ref="C49:D49"/>
    <mergeCell ref="F50:H50"/>
    <mergeCell ref="F49:H49"/>
    <mergeCell ref="A3:A4"/>
    <mergeCell ref="B3:B4"/>
    <mergeCell ref="C3:D3"/>
    <mergeCell ref="E3:H3"/>
    <mergeCell ref="A1:H1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7"/>
  <sheetViews>
    <sheetView topLeftCell="A55" zoomScale="70" zoomScaleNormal="70" zoomScaleSheetLayoutView="75" workbookViewId="0">
      <selection activeCell="C81" sqref="C81"/>
    </sheetView>
  </sheetViews>
  <sheetFormatPr defaultRowHeight="18.75"/>
  <cols>
    <col min="1" max="1" width="75.42578125" style="2" customWidth="1"/>
    <col min="2" max="2" width="10.5703125" style="2" customWidth="1"/>
    <col min="3" max="3" width="12.42578125" style="2" customWidth="1"/>
    <col min="4" max="4" width="13.7109375" style="2" customWidth="1"/>
    <col min="5" max="5" width="11.7109375" style="2" customWidth="1"/>
    <col min="6" max="6" width="12.28515625" style="2" customWidth="1"/>
    <col min="7" max="7" width="10.42578125" style="2" customWidth="1"/>
    <col min="8" max="8" width="10.28515625" style="2" customWidth="1"/>
    <col min="9" max="16384" width="9.140625" style="2"/>
  </cols>
  <sheetData>
    <row r="1" spans="1:8">
      <c r="A1" s="267" t="s">
        <v>248</v>
      </c>
      <c r="B1" s="267"/>
      <c r="C1" s="267"/>
      <c r="D1" s="267"/>
      <c r="E1" s="267"/>
      <c r="F1" s="267"/>
      <c r="G1" s="267"/>
      <c r="H1" s="267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58.5" customHeight="1">
      <c r="A3" s="284" t="s">
        <v>24</v>
      </c>
      <c r="B3" s="327" t="s">
        <v>249</v>
      </c>
      <c r="C3" s="284" t="s">
        <v>250</v>
      </c>
      <c r="D3" s="284"/>
      <c r="E3" s="321" t="s">
        <v>27</v>
      </c>
      <c r="F3" s="321"/>
      <c r="G3" s="321"/>
      <c r="H3" s="321"/>
    </row>
    <row r="4" spans="1:8" ht="38.25" customHeight="1">
      <c r="A4" s="284"/>
      <c r="B4" s="327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33</v>
      </c>
    </row>
    <row r="5" spans="1:8">
      <c r="A5" s="197">
        <v>1</v>
      </c>
      <c r="B5" s="202">
        <v>2</v>
      </c>
      <c r="C5" s="197">
        <v>3</v>
      </c>
      <c r="D5" s="202">
        <v>4</v>
      </c>
      <c r="E5" s="197">
        <v>5</v>
      </c>
      <c r="F5" s="202">
        <v>6</v>
      </c>
      <c r="G5" s="197">
        <v>7</v>
      </c>
      <c r="H5" s="202">
        <v>8</v>
      </c>
    </row>
    <row r="6" spans="1:8">
      <c r="A6" s="151" t="s">
        <v>251</v>
      </c>
      <c r="B6" s="191"/>
      <c r="C6" s="191"/>
      <c r="D6" s="191"/>
      <c r="E6" s="191"/>
      <c r="F6" s="191"/>
      <c r="G6" s="191"/>
      <c r="H6" s="192"/>
    </row>
    <row r="7" spans="1:8" s="34" customFormat="1" ht="24.95" customHeight="1">
      <c r="A7" s="66" t="s">
        <v>252</v>
      </c>
      <c r="B7" s="63">
        <v>3000</v>
      </c>
      <c r="C7" s="194">
        <f>SUM(C8:C9,C11,C14:C15,C19)</f>
        <v>37463</v>
      </c>
      <c r="D7" s="194">
        <f>SUM(D8:D9,D11,D14:D15,D19)</f>
        <v>41394</v>
      </c>
      <c r="E7" s="194">
        <f>SUM(E8:E9,E11,E14:E15,E19)</f>
        <v>15417</v>
      </c>
      <c r="F7" s="194">
        <f>SUM(F8:F9,F11,F14:F15,F19)</f>
        <v>13971</v>
      </c>
      <c r="G7" s="56">
        <f>F7-E7</f>
        <v>-1446</v>
      </c>
      <c r="H7" s="70">
        <f>(F7/E7)*100</f>
        <v>90.620743335279244</v>
      </c>
    </row>
    <row r="8" spans="1:8" ht="18" customHeight="1">
      <c r="A8" s="199" t="s">
        <v>253</v>
      </c>
      <c r="B8" s="6">
        <v>3010</v>
      </c>
      <c r="C8" s="51">
        <v>32882</v>
      </c>
      <c r="D8" s="51">
        <v>34523</v>
      </c>
      <c r="E8" s="51">
        <v>12928</v>
      </c>
      <c r="F8" s="51">
        <v>11857</v>
      </c>
      <c r="G8" s="51">
        <f>F8-E8</f>
        <v>-1071</v>
      </c>
      <c r="H8" s="68">
        <f>(F8/E8)*100</f>
        <v>91.715655940594047</v>
      </c>
    </row>
    <row r="9" spans="1:8" ht="18" customHeight="1">
      <c r="A9" s="199" t="s">
        <v>254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8"/>
    </row>
    <row r="10" spans="1:8" ht="18" customHeight="1">
      <c r="A10" s="199" t="s">
        <v>255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8"/>
    </row>
    <row r="11" spans="1:8" ht="18" customHeight="1">
      <c r="A11" s="199" t="s">
        <v>256</v>
      </c>
      <c r="B11" s="6">
        <v>3040</v>
      </c>
      <c r="C11" s="51">
        <v>4460</v>
      </c>
      <c r="D11" s="51">
        <v>6731</v>
      </c>
      <c r="E11" s="51">
        <v>2440</v>
      </c>
      <c r="F11" s="51">
        <v>2094</v>
      </c>
      <c r="G11" s="51">
        <f t="shared" si="0"/>
        <v>-346</v>
      </c>
      <c r="H11" s="68">
        <f>(F11/E11)*100</f>
        <v>85.819672131147541</v>
      </c>
    </row>
    <row r="12" spans="1:8" ht="18" customHeight="1">
      <c r="A12" s="199" t="s">
        <v>257</v>
      </c>
      <c r="B12" s="6">
        <v>3041</v>
      </c>
      <c r="C12" s="51">
        <v>4132</v>
      </c>
      <c r="D12" s="51">
        <v>6247</v>
      </c>
      <c r="E12" s="51">
        <v>2440</v>
      </c>
      <c r="F12" s="51">
        <v>1848</v>
      </c>
      <c r="G12" s="51">
        <f>F12-E12</f>
        <v>-592</v>
      </c>
      <c r="H12" s="68">
        <f>(F12/E12)*100</f>
        <v>75.73770491803279</v>
      </c>
    </row>
    <row r="13" spans="1:8" ht="33.75" customHeight="1">
      <c r="A13" s="199" t="s">
        <v>432</v>
      </c>
      <c r="B13" s="6">
        <v>3042</v>
      </c>
      <c r="C13" s="51">
        <v>328</v>
      </c>
      <c r="D13" s="51">
        <v>484</v>
      </c>
      <c r="E13" s="51">
        <v>0</v>
      </c>
      <c r="F13" s="51">
        <v>246</v>
      </c>
      <c r="G13" s="51">
        <f>F13-E13</f>
        <v>246</v>
      </c>
      <c r="H13" s="68"/>
    </row>
    <row r="14" spans="1:8" ht="18" customHeight="1">
      <c r="A14" s="199" t="s">
        <v>258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8"/>
    </row>
    <row r="15" spans="1:8" ht="43.5" customHeight="1">
      <c r="A15" s="199" t="s">
        <v>259</v>
      </c>
      <c r="B15" s="6">
        <v>3060</v>
      </c>
      <c r="C15" s="69">
        <f>SUM(C16:C18)</f>
        <v>0</v>
      </c>
      <c r="D15" s="69">
        <f>SUM(D16:D18)</f>
        <v>0</v>
      </c>
      <c r="E15" s="69">
        <f>SUM(E16:E18)</f>
        <v>0</v>
      </c>
      <c r="F15" s="69">
        <f>SUM(F16:F18)</f>
        <v>0</v>
      </c>
      <c r="G15" s="51">
        <f t="shared" si="0"/>
        <v>0</v>
      </c>
      <c r="H15" s="68"/>
    </row>
    <row r="16" spans="1:8" ht="18" customHeight="1">
      <c r="A16" s="199" t="s">
        <v>260</v>
      </c>
      <c r="B16" s="182">
        <v>3061</v>
      </c>
      <c r="C16" s="51"/>
      <c r="D16" s="51"/>
      <c r="E16" s="51"/>
      <c r="F16" s="51"/>
      <c r="G16" s="51">
        <f t="shared" si="0"/>
        <v>0</v>
      </c>
      <c r="H16" s="68"/>
    </row>
    <row r="17" spans="1:8" ht="18" customHeight="1">
      <c r="A17" s="199" t="s">
        <v>261</v>
      </c>
      <c r="B17" s="182">
        <v>3062</v>
      </c>
      <c r="C17" s="51"/>
      <c r="D17" s="51"/>
      <c r="E17" s="51"/>
      <c r="F17" s="51"/>
      <c r="G17" s="51">
        <f t="shared" si="0"/>
        <v>0</v>
      </c>
      <c r="H17" s="68"/>
    </row>
    <row r="18" spans="1:8" ht="18" customHeight="1">
      <c r="A18" s="199" t="s">
        <v>262</v>
      </c>
      <c r="B18" s="182">
        <v>3063</v>
      </c>
      <c r="C18" s="51"/>
      <c r="D18" s="51"/>
      <c r="E18" s="51"/>
      <c r="F18" s="51"/>
      <c r="G18" s="51">
        <f t="shared" si="0"/>
        <v>0</v>
      </c>
      <c r="H18" s="68"/>
    </row>
    <row r="19" spans="1:8" ht="36.75" customHeight="1">
      <c r="A19" s="199" t="s">
        <v>429</v>
      </c>
      <c r="B19" s="6">
        <v>3070</v>
      </c>
      <c r="C19" s="51">
        <v>121</v>
      </c>
      <c r="D19" s="51">
        <v>140</v>
      </c>
      <c r="E19" s="51">
        <v>49</v>
      </c>
      <c r="F19" s="51">
        <v>20</v>
      </c>
      <c r="G19" s="51">
        <f t="shared" si="0"/>
        <v>-29</v>
      </c>
      <c r="H19" s="68">
        <f>(F19/E19)*100</f>
        <v>40.816326530612244</v>
      </c>
    </row>
    <row r="20" spans="1:8" ht="20.100000000000001" customHeight="1">
      <c r="A20" s="183" t="s">
        <v>264</v>
      </c>
      <c r="B20" s="7">
        <v>3100</v>
      </c>
      <c r="C20" s="194">
        <f>SUM(C21:C24,C28,C38,C39)</f>
        <v>-38197</v>
      </c>
      <c r="D20" s="194">
        <f>SUM(D21:D24,D28,D38,D39)</f>
        <v>-40427</v>
      </c>
      <c r="E20" s="194">
        <f>SUM(E21:E24,E28,E38,E39)</f>
        <v>-16130</v>
      </c>
      <c r="F20" s="194">
        <f>SUM(F21:F24,F28,F38,F39)</f>
        <v>-14793</v>
      </c>
      <c r="G20" s="56">
        <f>F20-E20</f>
        <v>1337</v>
      </c>
      <c r="H20" s="70">
        <f>(F20/E20)*100</f>
        <v>91.711097334159959</v>
      </c>
    </row>
    <row r="21" spans="1:8" ht="143.25" customHeight="1">
      <c r="A21" s="199" t="s">
        <v>468</v>
      </c>
      <c r="B21" s="6">
        <v>3110</v>
      </c>
      <c r="C21" s="51">
        <v>-4344</v>
      </c>
      <c r="D21" s="51">
        <v>-3578</v>
      </c>
      <c r="E21" s="51">
        <v>-1167</v>
      </c>
      <c r="F21" s="51">
        <v>-895</v>
      </c>
      <c r="G21" s="51">
        <f>F21-E21</f>
        <v>272</v>
      </c>
      <c r="H21" s="68">
        <f>(F21/E21)*100</f>
        <v>76.692373607540702</v>
      </c>
    </row>
    <row r="22" spans="1:8" ht="18" customHeight="1">
      <c r="A22" s="199" t="s">
        <v>265</v>
      </c>
      <c r="B22" s="6">
        <v>3120</v>
      </c>
      <c r="C22" s="51">
        <v>-20572</v>
      </c>
      <c r="D22" s="51">
        <v>-20311</v>
      </c>
      <c r="E22" s="51">
        <v>-8118</v>
      </c>
      <c r="F22" s="51">
        <v>-7741</v>
      </c>
      <c r="G22" s="51">
        <f t="shared" ref="G22:G39" si="1">F22-E22</f>
        <v>377</v>
      </c>
      <c r="H22" s="68">
        <f t="shared" ref="H22:H39" si="2">(F22/E22)*100</f>
        <v>95.355999014535598</v>
      </c>
    </row>
    <row r="23" spans="1:8" ht="18" customHeight="1">
      <c r="A23" s="199" t="s">
        <v>155</v>
      </c>
      <c r="B23" s="6">
        <v>3130</v>
      </c>
      <c r="C23" s="51">
        <v>-4882</v>
      </c>
      <c r="D23" s="51">
        <v>-5114</v>
      </c>
      <c r="E23" s="51">
        <v>-2319</v>
      </c>
      <c r="F23" s="51">
        <v>-1944</v>
      </c>
      <c r="G23" s="51">
        <f t="shared" si="1"/>
        <v>375</v>
      </c>
      <c r="H23" s="68">
        <f t="shared" si="2"/>
        <v>83.829236739974121</v>
      </c>
    </row>
    <row r="24" spans="1:8" ht="18" customHeight="1">
      <c r="A24" s="199" t="s">
        <v>266</v>
      </c>
      <c r="B24" s="6">
        <v>3140</v>
      </c>
      <c r="C24" s="69">
        <f>SUM(C25:C27)</f>
        <v>0</v>
      </c>
      <c r="D24" s="69">
        <f>SUM(D25:D27)</f>
        <v>0</v>
      </c>
      <c r="E24" s="69">
        <f>SUM(E25:E27)</f>
        <v>0</v>
      </c>
      <c r="F24" s="69">
        <f>SUM(F25:F27)</f>
        <v>0</v>
      </c>
      <c r="G24" s="51">
        <f t="shared" si="1"/>
        <v>0</v>
      </c>
      <c r="H24" s="68"/>
    </row>
    <row r="25" spans="1:8" ht="18" customHeight="1">
      <c r="A25" s="199" t="s">
        <v>260</v>
      </c>
      <c r="B25" s="182">
        <v>3141</v>
      </c>
      <c r="C25" s="51" t="s">
        <v>153</v>
      </c>
      <c r="D25" s="51" t="s">
        <v>153</v>
      </c>
      <c r="E25" s="51" t="s">
        <v>153</v>
      </c>
      <c r="F25" s="51" t="s">
        <v>153</v>
      </c>
      <c r="G25" s="51"/>
      <c r="H25" s="68"/>
    </row>
    <row r="26" spans="1:8" ht="18" customHeight="1">
      <c r="A26" s="199" t="s">
        <v>261</v>
      </c>
      <c r="B26" s="182">
        <v>3142</v>
      </c>
      <c r="C26" s="51" t="s">
        <v>153</v>
      </c>
      <c r="D26" s="51" t="s">
        <v>153</v>
      </c>
      <c r="E26" s="51" t="s">
        <v>153</v>
      </c>
      <c r="F26" s="51" t="s">
        <v>153</v>
      </c>
      <c r="G26" s="51"/>
      <c r="H26" s="68"/>
    </row>
    <row r="27" spans="1:8" ht="18" customHeight="1">
      <c r="A27" s="199" t="s">
        <v>262</v>
      </c>
      <c r="B27" s="182">
        <v>3143</v>
      </c>
      <c r="C27" s="51" t="s">
        <v>153</v>
      </c>
      <c r="D27" s="51" t="s">
        <v>153</v>
      </c>
      <c r="E27" s="51" t="s">
        <v>153</v>
      </c>
      <c r="F27" s="51" t="s">
        <v>153</v>
      </c>
      <c r="G27" s="51"/>
      <c r="H27" s="68"/>
    </row>
    <row r="28" spans="1:8" ht="36" customHeight="1">
      <c r="A28" s="199" t="s">
        <v>267</v>
      </c>
      <c r="B28" s="6">
        <v>3150</v>
      </c>
      <c r="C28" s="69">
        <f>SUM(C29:C34,C37)</f>
        <v>-5218</v>
      </c>
      <c r="D28" s="69">
        <f>SUM(D29:D34,D37)</f>
        <v>-6104</v>
      </c>
      <c r="E28" s="69">
        <f>SUM(E29:E34,E37)</f>
        <v>-2470</v>
      </c>
      <c r="F28" s="69">
        <f>SUM(F29:F34,F37)</f>
        <v>-2322</v>
      </c>
      <c r="G28" s="51">
        <f t="shared" si="1"/>
        <v>148</v>
      </c>
      <c r="H28" s="68">
        <f t="shared" si="2"/>
        <v>94.008097165991899</v>
      </c>
    </row>
    <row r="29" spans="1:8" ht="18" customHeight="1">
      <c r="A29" s="199" t="s">
        <v>41</v>
      </c>
      <c r="B29" s="182">
        <v>3151</v>
      </c>
      <c r="C29" s="51" t="s">
        <v>153</v>
      </c>
      <c r="D29" s="51" t="s">
        <v>153</v>
      </c>
      <c r="E29" s="51" t="s">
        <v>153</v>
      </c>
      <c r="F29" s="51" t="s">
        <v>153</v>
      </c>
      <c r="G29" s="51"/>
      <c r="H29" s="68"/>
    </row>
    <row r="30" spans="1:8" ht="80.25" customHeight="1">
      <c r="A30" s="199" t="s">
        <v>469</v>
      </c>
      <c r="B30" s="182">
        <v>3152</v>
      </c>
      <c r="C30" s="51">
        <v>-27</v>
      </c>
      <c r="D30" s="51">
        <v>-56</v>
      </c>
      <c r="E30" s="51">
        <v>-35</v>
      </c>
      <c r="F30" s="51">
        <v>-31</v>
      </c>
      <c r="G30" s="51">
        <f t="shared" si="1"/>
        <v>4</v>
      </c>
      <c r="H30" s="68">
        <f t="shared" si="2"/>
        <v>88.571428571428569</v>
      </c>
    </row>
    <row r="31" spans="1:8" ht="18" customHeight="1">
      <c r="A31" s="199" t="s">
        <v>428</v>
      </c>
      <c r="B31" s="182">
        <v>3153</v>
      </c>
      <c r="C31" s="51">
        <v>-382</v>
      </c>
      <c r="D31" s="51">
        <v>-1312</v>
      </c>
      <c r="E31" s="51">
        <v>-527</v>
      </c>
      <c r="F31" s="51">
        <v>-498</v>
      </c>
      <c r="G31" s="51">
        <f t="shared" si="1"/>
        <v>29</v>
      </c>
      <c r="H31" s="68">
        <f t="shared" si="2"/>
        <v>94.497153700189756</v>
      </c>
    </row>
    <row r="32" spans="1:8" ht="18" customHeight="1">
      <c r="A32" s="199" t="s">
        <v>433</v>
      </c>
      <c r="B32" s="182">
        <v>3154</v>
      </c>
      <c r="C32" s="51">
        <v>-9</v>
      </c>
      <c r="D32" s="51">
        <v>-10</v>
      </c>
      <c r="E32" s="51" t="s">
        <v>153</v>
      </c>
      <c r="F32" s="51" t="s">
        <v>153</v>
      </c>
      <c r="G32" s="51"/>
      <c r="H32" s="68"/>
    </row>
    <row r="33" spans="1:8" ht="18" customHeight="1">
      <c r="A33" s="199" t="s">
        <v>236</v>
      </c>
      <c r="B33" s="182">
        <v>3155</v>
      </c>
      <c r="C33" s="51">
        <v>-4598</v>
      </c>
      <c r="D33" s="51">
        <v>-4725</v>
      </c>
      <c r="E33" s="51">
        <v>-1898</v>
      </c>
      <c r="F33" s="51">
        <v>-1793</v>
      </c>
      <c r="G33" s="51">
        <f t="shared" si="1"/>
        <v>105</v>
      </c>
      <c r="H33" s="68">
        <f t="shared" si="2"/>
        <v>94.467860906217069</v>
      </c>
    </row>
    <row r="34" spans="1:8" ht="24.75" customHeight="1">
      <c r="A34" s="141" t="s">
        <v>268</v>
      </c>
      <c r="B34" s="182">
        <v>3156</v>
      </c>
      <c r="C34" s="69">
        <f>SUM(C35:C36)</f>
        <v>0</v>
      </c>
      <c r="D34" s="69">
        <f>SUM(D35:D36)</f>
        <v>0</v>
      </c>
      <c r="E34" s="69">
        <f>SUM(E35:E36)</f>
        <v>0</v>
      </c>
      <c r="F34" s="69">
        <f>SUM(F35:F36)</f>
        <v>0</v>
      </c>
      <c r="G34" s="51">
        <f t="shared" si="1"/>
        <v>0</v>
      </c>
      <c r="H34" s="68"/>
    </row>
    <row r="35" spans="1:8" ht="38.25" customHeight="1">
      <c r="A35" s="199" t="s">
        <v>44</v>
      </c>
      <c r="B35" s="182" t="s">
        <v>269</v>
      </c>
      <c r="C35" s="51" t="s">
        <v>153</v>
      </c>
      <c r="D35" s="51" t="s">
        <v>153</v>
      </c>
      <c r="E35" s="51" t="s">
        <v>153</v>
      </c>
      <c r="F35" s="51" t="s">
        <v>153</v>
      </c>
      <c r="G35" s="51"/>
      <c r="H35" s="68"/>
    </row>
    <row r="36" spans="1:8" ht="85.5" customHeight="1">
      <c r="A36" s="199" t="s">
        <v>45</v>
      </c>
      <c r="B36" s="182" t="s">
        <v>270</v>
      </c>
      <c r="C36" s="51" t="s">
        <v>153</v>
      </c>
      <c r="D36" s="51" t="s">
        <v>153</v>
      </c>
      <c r="E36" s="51" t="s">
        <v>153</v>
      </c>
      <c r="F36" s="51" t="s">
        <v>153</v>
      </c>
      <c r="G36" s="51"/>
      <c r="H36" s="68"/>
    </row>
    <row r="37" spans="1:8" ht="33.75" customHeight="1">
      <c r="A37" s="199" t="s">
        <v>434</v>
      </c>
      <c r="B37" s="182">
        <v>3157</v>
      </c>
      <c r="C37" s="51">
        <v>-202</v>
      </c>
      <c r="D37" s="51">
        <v>-1</v>
      </c>
      <c r="E37" s="51">
        <v>-10</v>
      </c>
      <c r="F37" s="51"/>
      <c r="G37" s="51">
        <f t="shared" si="1"/>
        <v>10</v>
      </c>
      <c r="H37" s="68">
        <f t="shared" si="2"/>
        <v>0</v>
      </c>
    </row>
    <row r="38" spans="1:8" ht="102" customHeight="1">
      <c r="A38" s="199" t="s">
        <v>431</v>
      </c>
      <c r="B38" s="6">
        <v>3160</v>
      </c>
      <c r="C38" s="51">
        <v>-3129</v>
      </c>
      <c r="D38" s="51">
        <v>-5297</v>
      </c>
      <c r="E38" s="51">
        <v>-2036</v>
      </c>
      <c r="F38" s="51">
        <v>-1886</v>
      </c>
      <c r="G38" s="51">
        <f t="shared" si="1"/>
        <v>150</v>
      </c>
      <c r="H38" s="68">
        <f t="shared" si="2"/>
        <v>92.632612966601187</v>
      </c>
    </row>
    <row r="39" spans="1:8" ht="18" customHeight="1">
      <c r="A39" s="199" t="s">
        <v>430</v>
      </c>
      <c r="B39" s="6">
        <v>3170</v>
      </c>
      <c r="C39" s="51">
        <v>-52</v>
      </c>
      <c r="D39" s="51">
        <v>-23</v>
      </c>
      <c r="E39" s="51">
        <v>-20</v>
      </c>
      <c r="F39" s="51">
        <v>-5</v>
      </c>
      <c r="G39" s="51">
        <f t="shared" si="1"/>
        <v>15</v>
      </c>
      <c r="H39" s="68">
        <f t="shared" si="2"/>
        <v>25</v>
      </c>
    </row>
    <row r="40" spans="1:8" ht="20.100000000000001" customHeight="1">
      <c r="A40" s="183" t="s">
        <v>271</v>
      </c>
      <c r="B40" s="7">
        <v>3195</v>
      </c>
      <c r="C40" s="194">
        <f>SUM(C7,C20)</f>
        <v>-734</v>
      </c>
      <c r="D40" s="194">
        <f>SUM(D7,D20)</f>
        <v>967</v>
      </c>
      <c r="E40" s="194">
        <f>SUM(E7,E20)</f>
        <v>-713</v>
      </c>
      <c r="F40" s="194">
        <f>SUM(F7,F20)</f>
        <v>-822</v>
      </c>
      <c r="G40" s="56">
        <f>F40-E40</f>
        <v>-109</v>
      </c>
      <c r="H40" s="70">
        <f>(F40/E40)*100</f>
        <v>115.28751753155679</v>
      </c>
    </row>
    <row r="41" spans="1:8" ht="20.100000000000001" customHeight="1">
      <c r="A41" s="151" t="s">
        <v>272</v>
      </c>
      <c r="B41" s="191"/>
      <c r="C41" s="191"/>
      <c r="D41" s="328"/>
      <c r="E41" s="329"/>
      <c r="F41" s="329"/>
      <c r="G41" s="329"/>
      <c r="H41" s="330"/>
    </row>
    <row r="42" spans="1:8" ht="20.100000000000001" customHeight="1">
      <c r="A42" s="66" t="s">
        <v>273</v>
      </c>
      <c r="B42" s="63">
        <v>3200</v>
      </c>
      <c r="C42" s="194">
        <f>SUM(C43,C45:C49)</f>
        <v>0</v>
      </c>
      <c r="D42" s="194">
        <f>SUM(D43,D45:D49)</f>
        <v>0</v>
      </c>
      <c r="E42" s="194">
        <f>SUM(E43,E45:E49)</f>
        <v>0</v>
      </c>
      <c r="F42" s="194">
        <f>SUM(F43,F45:F49)</f>
        <v>0</v>
      </c>
      <c r="G42" s="56">
        <f>F42-E42</f>
        <v>0</v>
      </c>
      <c r="H42" s="70"/>
    </row>
    <row r="43" spans="1:8" ht="18" customHeight="1">
      <c r="A43" s="199" t="s">
        <v>274</v>
      </c>
      <c r="B43" s="182">
        <v>3210</v>
      </c>
      <c r="C43" s="51"/>
      <c r="D43" s="51"/>
      <c r="E43" s="51"/>
      <c r="F43" s="51"/>
      <c r="G43" s="51">
        <f>F43-E43</f>
        <v>0</v>
      </c>
      <c r="H43" s="68"/>
    </row>
    <row r="44" spans="1:8" ht="18" customHeight="1">
      <c r="A44" s="199" t="s">
        <v>275</v>
      </c>
      <c r="B44" s="6">
        <v>3215</v>
      </c>
      <c r="C44" s="51"/>
      <c r="D44" s="51"/>
      <c r="E44" s="51"/>
      <c r="F44" s="51"/>
      <c r="G44" s="51">
        <f t="shared" ref="G44:G49" si="3">F44-E44</f>
        <v>0</v>
      </c>
      <c r="H44" s="68"/>
    </row>
    <row r="45" spans="1:8" ht="18" customHeight="1">
      <c r="A45" s="199" t="s">
        <v>276</v>
      </c>
      <c r="B45" s="6">
        <v>3220</v>
      </c>
      <c r="C45" s="51"/>
      <c r="D45" s="51"/>
      <c r="E45" s="51"/>
      <c r="F45" s="51"/>
      <c r="G45" s="51">
        <f t="shared" si="3"/>
        <v>0</v>
      </c>
      <c r="H45" s="68"/>
    </row>
    <row r="46" spans="1:8" ht="18" customHeight="1">
      <c r="A46" s="199" t="s">
        <v>277</v>
      </c>
      <c r="B46" s="6">
        <v>3225</v>
      </c>
      <c r="C46" s="51"/>
      <c r="D46" s="51"/>
      <c r="E46" s="51"/>
      <c r="F46" s="51"/>
      <c r="G46" s="51">
        <f t="shared" si="3"/>
        <v>0</v>
      </c>
      <c r="H46" s="68"/>
    </row>
    <row r="47" spans="1:8" ht="18" customHeight="1">
      <c r="A47" s="199" t="s">
        <v>278</v>
      </c>
      <c r="B47" s="6">
        <v>3230</v>
      </c>
      <c r="C47" s="51"/>
      <c r="D47" s="51"/>
      <c r="E47" s="51"/>
      <c r="F47" s="51"/>
      <c r="G47" s="51">
        <f t="shared" si="3"/>
        <v>0</v>
      </c>
      <c r="H47" s="68"/>
    </row>
    <row r="48" spans="1:8" ht="18" customHeight="1">
      <c r="A48" s="199" t="s">
        <v>279</v>
      </c>
      <c r="B48" s="6">
        <v>3235</v>
      </c>
      <c r="C48" s="51"/>
      <c r="D48" s="51"/>
      <c r="E48" s="51"/>
      <c r="F48" s="51"/>
      <c r="G48" s="51">
        <f t="shared" si="3"/>
        <v>0</v>
      </c>
      <c r="H48" s="68"/>
    </row>
    <row r="49" spans="1:8" ht="18" customHeight="1">
      <c r="A49" s="199" t="s">
        <v>263</v>
      </c>
      <c r="B49" s="6">
        <v>3240</v>
      </c>
      <c r="C49" s="51"/>
      <c r="D49" s="51"/>
      <c r="E49" s="51"/>
      <c r="F49" s="51"/>
      <c r="G49" s="51">
        <f t="shared" si="3"/>
        <v>0</v>
      </c>
      <c r="H49" s="68"/>
    </row>
    <row r="50" spans="1:8" ht="20.100000000000001" customHeight="1">
      <c r="A50" s="183" t="s">
        <v>280</v>
      </c>
      <c r="B50" s="7">
        <v>3255</v>
      </c>
      <c r="C50" s="194">
        <f>SUM(C51,C53,C58,C59)</f>
        <v>-272</v>
      </c>
      <c r="D50" s="194">
        <f>SUM(D51,D53,D58,D59)</f>
        <v>-56</v>
      </c>
      <c r="E50" s="194">
        <f>SUM(E51,E53,E58,E59)</f>
        <v>-25</v>
      </c>
      <c r="F50" s="194">
        <f>SUM(F51,F53,F58,F59)</f>
        <v>-18</v>
      </c>
      <c r="G50" s="56">
        <f>F50-E50</f>
        <v>7</v>
      </c>
      <c r="H50" s="70">
        <f>(F50/E50)*100</f>
        <v>72</v>
      </c>
    </row>
    <row r="51" spans="1:8" ht="18" customHeight="1">
      <c r="A51" s="199" t="s">
        <v>281</v>
      </c>
      <c r="B51" s="6">
        <v>3260</v>
      </c>
      <c r="C51" s="51" t="s">
        <v>153</v>
      </c>
      <c r="D51" s="51" t="s">
        <v>153</v>
      </c>
      <c r="E51" s="51" t="s">
        <v>153</v>
      </c>
      <c r="F51" s="51" t="s">
        <v>153</v>
      </c>
      <c r="G51" s="51"/>
      <c r="H51" s="68"/>
    </row>
    <row r="52" spans="1:8" ht="18" customHeight="1">
      <c r="A52" s="199" t="s">
        <v>282</v>
      </c>
      <c r="B52" s="6">
        <v>3265</v>
      </c>
      <c r="C52" s="51" t="s">
        <v>153</v>
      </c>
      <c r="D52" s="51" t="s">
        <v>153</v>
      </c>
      <c r="E52" s="51" t="s">
        <v>153</v>
      </c>
      <c r="F52" s="51" t="s">
        <v>153</v>
      </c>
      <c r="G52" s="51"/>
      <c r="H52" s="68"/>
    </row>
    <row r="53" spans="1:8" ht="18" customHeight="1">
      <c r="A53" s="199" t="s">
        <v>283</v>
      </c>
      <c r="B53" s="6">
        <v>3270</v>
      </c>
      <c r="C53" s="69">
        <f>SUM(C54:C57)</f>
        <v>-272</v>
      </c>
      <c r="D53" s="69">
        <f>SUM(D54:D57)</f>
        <v>-56</v>
      </c>
      <c r="E53" s="69">
        <f>SUM(E54:E57)</f>
        <v>-25</v>
      </c>
      <c r="F53" s="69">
        <f>SUM(F54:F57)</f>
        <v>-18</v>
      </c>
      <c r="G53" s="51">
        <f>F53-E53</f>
        <v>7</v>
      </c>
      <c r="H53" s="68">
        <f>(F53/E53)*100</f>
        <v>72</v>
      </c>
    </row>
    <row r="54" spans="1:8" ht="18" customHeight="1">
      <c r="A54" s="199" t="s">
        <v>284</v>
      </c>
      <c r="B54" s="6">
        <v>3271</v>
      </c>
      <c r="C54" s="51">
        <v>-235</v>
      </c>
      <c r="D54" s="51" t="s">
        <v>153</v>
      </c>
      <c r="E54" s="51" t="s">
        <v>153</v>
      </c>
      <c r="F54" s="51" t="s">
        <v>153</v>
      </c>
      <c r="G54" s="51"/>
      <c r="H54" s="68"/>
    </row>
    <row r="55" spans="1:8" ht="18" customHeight="1">
      <c r="A55" s="199" t="s">
        <v>285</v>
      </c>
      <c r="B55" s="6">
        <v>3272</v>
      </c>
      <c r="C55" s="51" t="s">
        <v>153</v>
      </c>
      <c r="D55" s="51" t="s">
        <v>153</v>
      </c>
      <c r="E55" s="51" t="s">
        <v>153</v>
      </c>
      <c r="F55" s="51" t="s">
        <v>153</v>
      </c>
      <c r="G55" s="51"/>
      <c r="H55" s="68"/>
    </row>
    <row r="56" spans="1:8" ht="18" customHeight="1">
      <c r="A56" s="199" t="s">
        <v>286</v>
      </c>
      <c r="B56" s="6">
        <v>3273</v>
      </c>
      <c r="C56" s="51" t="s">
        <v>153</v>
      </c>
      <c r="D56" s="51" t="s">
        <v>153</v>
      </c>
      <c r="E56" s="51" t="s">
        <v>153</v>
      </c>
      <c r="F56" s="51" t="s">
        <v>153</v>
      </c>
      <c r="G56" s="51"/>
      <c r="H56" s="68"/>
    </row>
    <row r="57" spans="1:8" ht="87" customHeight="1">
      <c r="A57" s="199" t="s">
        <v>435</v>
      </c>
      <c r="B57" s="6">
        <v>3274</v>
      </c>
      <c r="C57" s="51">
        <v>-37</v>
      </c>
      <c r="D57" s="51">
        <v>-56</v>
      </c>
      <c r="E57" s="51">
        <v>-25</v>
      </c>
      <c r="F57" s="51">
        <v>-18</v>
      </c>
      <c r="G57" s="51">
        <f>F57-E57</f>
        <v>7</v>
      </c>
      <c r="H57" s="68">
        <f>(F57/E57)*100</f>
        <v>72</v>
      </c>
    </row>
    <row r="58" spans="1:8" ht="18" customHeight="1">
      <c r="A58" s="199" t="s">
        <v>287</v>
      </c>
      <c r="B58" s="6">
        <v>3280</v>
      </c>
      <c r="C58" s="51" t="s">
        <v>153</v>
      </c>
      <c r="D58" s="51" t="s">
        <v>153</v>
      </c>
      <c r="E58" s="51" t="s">
        <v>153</v>
      </c>
      <c r="F58" s="51" t="s">
        <v>153</v>
      </c>
      <c r="G58" s="51"/>
      <c r="H58" s="68"/>
    </row>
    <row r="59" spans="1:8" ht="18" customHeight="1">
      <c r="A59" s="199" t="s">
        <v>288</v>
      </c>
      <c r="B59" s="6">
        <v>3290</v>
      </c>
      <c r="C59" s="51" t="s">
        <v>153</v>
      </c>
      <c r="D59" s="51" t="s">
        <v>153</v>
      </c>
      <c r="E59" s="51" t="s">
        <v>153</v>
      </c>
      <c r="F59" s="51" t="s">
        <v>153</v>
      </c>
      <c r="G59" s="51"/>
      <c r="H59" s="68"/>
    </row>
    <row r="60" spans="1:8" ht="20.100000000000001" customHeight="1">
      <c r="A60" s="67" t="s">
        <v>289</v>
      </c>
      <c r="B60" s="64">
        <v>3295</v>
      </c>
      <c r="C60" s="81">
        <f>SUM(C42,C50)</f>
        <v>-272</v>
      </c>
      <c r="D60" s="81">
        <f>SUM(D42,D50)</f>
        <v>-56</v>
      </c>
      <c r="E60" s="81">
        <f>SUM(E42,E50)</f>
        <v>-25</v>
      </c>
      <c r="F60" s="81">
        <f>SUM(F42,F50)</f>
        <v>-18</v>
      </c>
      <c r="G60" s="82">
        <f>F60-E60</f>
        <v>7</v>
      </c>
      <c r="H60" s="83">
        <f>(F60/E60)*100</f>
        <v>72</v>
      </c>
    </row>
    <row r="61" spans="1:8" ht="20.100000000000001" customHeight="1">
      <c r="A61" s="151" t="s">
        <v>290</v>
      </c>
      <c r="B61" s="191"/>
      <c r="C61" s="191"/>
      <c r="D61" s="191"/>
      <c r="E61" s="191"/>
      <c r="F61" s="191"/>
      <c r="G61" s="61"/>
      <c r="H61" s="85"/>
    </row>
    <row r="62" spans="1:8" ht="20.100000000000001" customHeight="1">
      <c r="A62" s="66" t="s">
        <v>291</v>
      </c>
      <c r="B62" s="63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2"/>
      <c r="H62" s="84"/>
    </row>
    <row r="63" spans="1:8" ht="18" customHeight="1">
      <c r="A63" s="199" t="s">
        <v>292</v>
      </c>
      <c r="B63" s="6">
        <v>3305</v>
      </c>
      <c r="C63" s="51"/>
      <c r="D63" s="51"/>
      <c r="E63" s="51"/>
      <c r="F63" s="51"/>
      <c r="G63" s="51"/>
      <c r="H63" s="68"/>
    </row>
    <row r="64" spans="1:8" ht="18" customHeight="1">
      <c r="A64" s="199" t="s">
        <v>293</v>
      </c>
      <c r="B64" s="6">
        <v>3310</v>
      </c>
      <c r="C64" s="69">
        <f>SUM(C65:C67)</f>
        <v>0</v>
      </c>
      <c r="D64" s="69">
        <f>SUM(D65:D67)</f>
        <v>0</v>
      </c>
      <c r="E64" s="69">
        <f>SUM(E65:E67)</f>
        <v>0</v>
      </c>
      <c r="F64" s="69">
        <f>SUM(F65:F67)</f>
        <v>0</v>
      </c>
      <c r="G64" s="51"/>
      <c r="H64" s="68"/>
    </row>
    <row r="65" spans="1:8" ht="18" customHeight="1">
      <c r="A65" s="199" t="s">
        <v>260</v>
      </c>
      <c r="B65" s="182">
        <v>3311</v>
      </c>
      <c r="C65" s="51"/>
      <c r="D65" s="51"/>
      <c r="E65" s="51"/>
      <c r="F65" s="51"/>
      <c r="G65" s="51"/>
      <c r="H65" s="68"/>
    </row>
    <row r="66" spans="1:8" ht="18" customHeight="1">
      <c r="A66" s="199" t="s">
        <v>261</v>
      </c>
      <c r="B66" s="182">
        <v>3312</v>
      </c>
      <c r="C66" s="51"/>
      <c r="D66" s="51"/>
      <c r="E66" s="51"/>
      <c r="F66" s="51"/>
      <c r="G66" s="51"/>
      <c r="H66" s="68"/>
    </row>
    <row r="67" spans="1:8" ht="18" customHeight="1">
      <c r="A67" s="199" t="s">
        <v>262</v>
      </c>
      <c r="B67" s="182">
        <v>3313</v>
      </c>
      <c r="C67" s="51"/>
      <c r="D67" s="51"/>
      <c r="E67" s="51"/>
      <c r="F67" s="51"/>
      <c r="G67" s="51"/>
      <c r="H67" s="68"/>
    </row>
    <row r="68" spans="1:8" ht="18" customHeight="1">
      <c r="A68" s="199" t="s">
        <v>263</v>
      </c>
      <c r="B68" s="6">
        <v>3320</v>
      </c>
      <c r="C68" s="51"/>
      <c r="D68" s="51"/>
      <c r="E68" s="51"/>
      <c r="F68" s="51"/>
      <c r="G68" s="51"/>
      <c r="H68" s="68"/>
    </row>
    <row r="69" spans="1:8" ht="20.100000000000001" customHeight="1">
      <c r="A69" s="183" t="s">
        <v>294</v>
      </c>
      <c r="B69" s="7">
        <v>3330</v>
      </c>
      <c r="C69" s="194">
        <f>SUM(C70,C71,C75:C78)</f>
        <v>0</v>
      </c>
      <c r="D69" s="194">
        <f>SUM(D70,D71,D75:D78)</f>
        <v>0</v>
      </c>
      <c r="E69" s="194">
        <f>SUM(E70,E71,E75:E78)</f>
        <v>0</v>
      </c>
      <c r="F69" s="194">
        <f>SUM(F70,F71,F75:F78)</f>
        <v>0</v>
      </c>
      <c r="G69" s="56"/>
      <c r="H69" s="70"/>
    </row>
    <row r="70" spans="1:8" ht="18" customHeight="1">
      <c r="A70" s="199" t="s">
        <v>295</v>
      </c>
      <c r="B70" s="6">
        <v>3335</v>
      </c>
      <c r="C70" s="51" t="s">
        <v>153</v>
      </c>
      <c r="D70" s="51" t="s">
        <v>153</v>
      </c>
      <c r="E70" s="51" t="s">
        <v>153</v>
      </c>
      <c r="F70" s="51" t="s">
        <v>153</v>
      </c>
      <c r="G70" s="51"/>
      <c r="H70" s="68"/>
    </row>
    <row r="71" spans="1:8" ht="18" customHeight="1">
      <c r="A71" s="199" t="s">
        <v>296</v>
      </c>
      <c r="B71" s="182">
        <v>3340</v>
      </c>
      <c r="C71" s="69">
        <f>SUM(C72:C74)</f>
        <v>0</v>
      </c>
      <c r="D71" s="69">
        <f>SUM(D72:D74)</f>
        <v>0</v>
      </c>
      <c r="E71" s="69">
        <f>SUM(E72:E74)</f>
        <v>0</v>
      </c>
      <c r="F71" s="69">
        <f>SUM(F72:F74)</f>
        <v>0</v>
      </c>
      <c r="G71" s="51"/>
      <c r="H71" s="68"/>
    </row>
    <row r="72" spans="1:8" ht="18" customHeight="1">
      <c r="A72" s="199" t="s">
        <v>260</v>
      </c>
      <c r="B72" s="182">
        <v>3341</v>
      </c>
      <c r="C72" s="51" t="s">
        <v>153</v>
      </c>
      <c r="D72" s="51" t="s">
        <v>153</v>
      </c>
      <c r="E72" s="51" t="s">
        <v>153</v>
      </c>
      <c r="F72" s="51" t="s">
        <v>153</v>
      </c>
      <c r="G72" s="51"/>
      <c r="H72" s="68"/>
    </row>
    <row r="73" spans="1:8" ht="18" customHeight="1">
      <c r="A73" s="199" t="s">
        <v>261</v>
      </c>
      <c r="B73" s="182">
        <v>3342</v>
      </c>
      <c r="C73" s="51" t="s">
        <v>153</v>
      </c>
      <c r="D73" s="51" t="s">
        <v>153</v>
      </c>
      <c r="E73" s="51" t="s">
        <v>153</v>
      </c>
      <c r="F73" s="51" t="s">
        <v>153</v>
      </c>
      <c r="G73" s="51"/>
      <c r="H73" s="68"/>
    </row>
    <row r="74" spans="1:8" ht="18" customHeight="1">
      <c r="A74" s="199" t="s">
        <v>262</v>
      </c>
      <c r="B74" s="182">
        <v>3343</v>
      </c>
      <c r="C74" s="51" t="s">
        <v>153</v>
      </c>
      <c r="D74" s="51" t="s">
        <v>153</v>
      </c>
      <c r="E74" s="51" t="s">
        <v>153</v>
      </c>
      <c r="F74" s="51" t="s">
        <v>153</v>
      </c>
      <c r="G74" s="51"/>
      <c r="H74" s="68"/>
    </row>
    <row r="75" spans="1:8" ht="18" customHeight="1">
      <c r="A75" s="199" t="s">
        <v>297</v>
      </c>
      <c r="B75" s="182">
        <v>3350</v>
      </c>
      <c r="C75" s="51" t="s">
        <v>153</v>
      </c>
      <c r="D75" s="51" t="s">
        <v>153</v>
      </c>
      <c r="E75" s="51" t="s">
        <v>153</v>
      </c>
      <c r="F75" s="51" t="s">
        <v>153</v>
      </c>
      <c r="G75" s="51"/>
      <c r="H75" s="68"/>
    </row>
    <row r="76" spans="1:8" ht="21.75" customHeight="1">
      <c r="A76" s="199" t="s">
        <v>298</v>
      </c>
      <c r="B76" s="182">
        <v>3360</v>
      </c>
      <c r="C76" s="51" t="s">
        <v>153</v>
      </c>
      <c r="D76" s="51" t="s">
        <v>153</v>
      </c>
      <c r="E76" s="51" t="s">
        <v>153</v>
      </c>
      <c r="F76" s="51" t="s">
        <v>153</v>
      </c>
      <c r="G76" s="51"/>
      <c r="H76" s="68"/>
    </row>
    <row r="77" spans="1:8" ht="23.25" customHeight="1">
      <c r="A77" s="199" t="s">
        <v>299</v>
      </c>
      <c r="B77" s="182">
        <v>3370</v>
      </c>
      <c r="C77" s="51" t="s">
        <v>153</v>
      </c>
      <c r="D77" s="51" t="s">
        <v>153</v>
      </c>
      <c r="E77" s="51" t="s">
        <v>153</v>
      </c>
      <c r="F77" s="51" t="s">
        <v>153</v>
      </c>
      <c r="G77" s="51"/>
      <c r="H77" s="68"/>
    </row>
    <row r="78" spans="1:8" ht="18" customHeight="1">
      <c r="A78" s="199" t="s">
        <v>288</v>
      </c>
      <c r="B78" s="6">
        <v>3380</v>
      </c>
      <c r="C78" s="51" t="s">
        <v>153</v>
      </c>
      <c r="D78" s="51" t="s">
        <v>153</v>
      </c>
      <c r="E78" s="51" t="s">
        <v>153</v>
      </c>
      <c r="F78" s="51" t="s">
        <v>153</v>
      </c>
      <c r="G78" s="51"/>
      <c r="H78" s="68"/>
    </row>
    <row r="79" spans="1:8" ht="20.100000000000001" customHeight="1">
      <c r="A79" s="183" t="s">
        <v>300</v>
      </c>
      <c r="B79" s="7">
        <v>3395</v>
      </c>
      <c r="C79" s="194">
        <f>SUM(C62,C69)</f>
        <v>0</v>
      </c>
      <c r="D79" s="194">
        <f>SUM(D62,D69)</f>
        <v>0</v>
      </c>
      <c r="E79" s="194">
        <f>SUM(E62,E69)</f>
        <v>0</v>
      </c>
      <c r="F79" s="194">
        <f>SUM(F62,F69)</f>
        <v>0</v>
      </c>
      <c r="G79" s="56"/>
      <c r="H79" s="70"/>
    </row>
    <row r="80" spans="1:8" ht="20.100000000000001" customHeight="1">
      <c r="A80" s="183" t="s">
        <v>301</v>
      </c>
      <c r="B80" s="7">
        <v>3400</v>
      </c>
      <c r="C80" s="194">
        <f>SUM(C40,C60,C79)</f>
        <v>-1006</v>
      </c>
      <c r="D80" s="194">
        <f>SUM(D40,D60,D79)</f>
        <v>911</v>
      </c>
      <c r="E80" s="194">
        <f>SUM(E40,E60,E79)</f>
        <v>-738</v>
      </c>
      <c r="F80" s="194">
        <f>SUM(F40,F60,F79)</f>
        <v>-840</v>
      </c>
      <c r="G80" s="56">
        <f>F80-E80</f>
        <v>-102</v>
      </c>
      <c r="H80" s="70">
        <f>(F80/E80)*100</f>
        <v>113.82113821138211</v>
      </c>
    </row>
    <row r="81" spans="1:8" ht="20.100000000000001" customHeight="1">
      <c r="A81" s="199" t="s">
        <v>302</v>
      </c>
      <c r="B81" s="6">
        <v>3405</v>
      </c>
      <c r="C81" s="51">
        <v>1270</v>
      </c>
      <c r="D81" s="51">
        <v>655</v>
      </c>
      <c r="E81" s="51">
        <v>1155</v>
      </c>
      <c r="F81" s="51">
        <v>2406</v>
      </c>
      <c r="G81" s="51">
        <f>F81-E81</f>
        <v>1251</v>
      </c>
      <c r="H81" s="68">
        <f>(F81/E81)*100</f>
        <v>208.31168831168833</v>
      </c>
    </row>
    <row r="82" spans="1:8" ht="20.100000000000001" customHeight="1">
      <c r="A82" s="45" t="s">
        <v>303</v>
      </c>
      <c r="B82" s="6">
        <v>3410</v>
      </c>
      <c r="C82" s="51"/>
      <c r="D82" s="51"/>
      <c r="E82" s="51"/>
      <c r="F82" s="51"/>
      <c r="G82" s="51"/>
      <c r="H82" s="68"/>
    </row>
    <row r="83" spans="1:8" ht="20.100000000000001" customHeight="1">
      <c r="A83" s="199" t="s">
        <v>304</v>
      </c>
      <c r="B83" s="6">
        <v>3415</v>
      </c>
      <c r="C83" s="57">
        <f>SUM(C81,C80,C82)</f>
        <v>264</v>
      </c>
      <c r="D83" s="57">
        <f>SUM(D81,D80,D82)</f>
        <v>1566</v>
      </c>
      <c r="E83" s="57">
        <f>SUM(E81,E80,E82)</f>
        <v>417</v>
      </c>
      <c r="F83" s="57">
        <f>SUM(F81,F80,F82)</f>
        <v>1566</v>
      </c>
      <c r="G83" s="51">
        <f>F83-E83</f>
        <v>1149</v>
      </c>
      <c r="H83" s="68">
        <f>(F83/E83)*100</f>
        <v>375.53956834532374</v>
      </c>
    </row>
    <row r="84" spans="1:8" ht="15.75" customHeight="1">
      <c r="A84" s="178"/>
      <c r="B84" s="1"/>
      <c r="C84" s="72"/>
      <c r="D84" s="72"/>
      <c r="E84" s="72"/>
      <c r="F84" s="72"/>
      <c r="G84" s="72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45" customHeight="1">
      <c r="A86" s="187" t="s">
        <v>456</v>
      </c>
      <c r="B86" s="1"/>
      <c r="C86" s="258" t="s">
        <v>210</v>
      </c>
      <c r="D86" s="258"/>
      <c r="E86" s="44"/>
      <c r="F86" s="312" t="s">
        <v>453</v>
      </c>
      <c r="G86" s="280"/>
      <c r="H86" s="280"/>
    </row>
    <row r="87" spans="1:8">
      <c r="A87" s="245" t="s">
        <v>305</v>
      </c>
      <c r="B87" s="200"/>
      <c r="C87" s="281" t="s">
        <v>125</v>
      </c>
      <c r="D87" s="281"/>
      <c r="E87" s="200"/>
      <c r="F87" s="278" t="s">
        <v>123</v>
      </c>
      <c r="G87" s="278"/>
      <c r="H87" s="278"/>
    </row>
  </sheetData>
  <mergeCells count="10">
    <mergeCell ref="C87:D87"/>
    <mergeCell ref="A1:H1"/>
    <mergeCell ref="A3:A4"/>
    <mergeCell ref="B3:B4"/>
    <mergeCell ref="C3:D3"/>
    <mergeCell ref="E3:H3"/>
    <mergeCell ref="C86:D86"/>
    <mergeCell ref="F87:H87"/>
    <mergeCell ref="D41:H41"/>
    <mergeCell ref="F86:H86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portrait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80:H81 G50:H50 H20 G42:G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zoomScale="60" zoomScaleNormal="60" zoomScaleSheetLayoutView="53" workbookViewId="0">
      <selection activeCell="A9" sqref="A9:F9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67" t="s">
        <v>306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00"/>
      <c r="Q1" s="200"/>
      <c r="R1" s="200"/>
      <c r="S1" s="200"/>
    </row>
    <row r="2" spans="1:19">
      <c r="A2" s="336"/>
      <c r="B2" s="336"/>
      <c r="C2" s="336"/>
      <c r="D2" s="336"/>
      <c r="E2" s="336"/>
      <c r="F2" s="336"/>
      <c r="G2" s="336"/>
      <c r="H2" s="336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57" customHeight="1">
      <c r="A3" s="303" t="s">
        <v>24</v>
      </c>
      <c r="B3" s="303"/>
      <c r="C3" s="303"/>
      <c r="D3" s="303"/>
      <c r="E3" s="303"/>
      <c r="F3" s="303"/>
      <c r="G3" s="176" t="s">
        <v>25</v>
      </c>
      <c r="H3" s="333" t="s">
        <v>26</v>
      </c>
      <c r="I3" s="334"/>
      <c r="J3" s="334"/>
      <c r="K3" s="335"/>
      <c r="L3" s="321" t="s">
        <v>27</v>
      </c>
      <c r="M3" s="321"/>
      <c r="N3" s="321"/>
      <c r="O3" s="321"/>
      <c r="P3" s="321"/>
      <c r="Q3" s="321"/>
      <c r="R3" s="321"/>
      <c r="S3" s="321"/>
    </row>
    <row r="4" spans="1:19" ht="56.25" customHeight="1">
      <c r="A4" s="303"/>
      <c r="B4" s="303"/>
      <c r="C4" s="303"/>
      <c r="D4" s="303"/>
      <c r="E4" s="303"/>
      <c r="F4" s="303"/>
      <c r="G4" s="176"/>
      <c r="H4" s="284" t="s">
        <v>28</v>
      </c>
      <c r="I4" s="284"/>
      <c r="J4" s="284" t="s">
        <v>29</v>
      </c>
      <c r="K4" s="284"/>
      <c r="L4" s="284" t="s">
        <v>30</v>
      </c>
      <c r="M4" s="284"/>
      <c r="N4" s="272" t="s">
        <v>31</v>
      </c>
      <c r="O4" s="274"/>
      <c r="P4" s="303" t="s">
        <v>32</v>
      </c>
      <c r="Q4" s="303"/>
      <c r="R4" s="303" t="s">
        <v>33</v>
      </c>
      <c r="S4" s="303"/>
    </row>
    <row r="5" spans="1:19" ht="18" customHeight="1">
      <c r="A5" s="303">
        <v>1</v>
      </c>
      <c r="B5" s="303"/>
      <c r="C5" s="303"/>
      <c r="D5" s="303"/>
      <c r="E5" s="303"/>
      <c r="F5" s="303"/>
      <c r="G5" s="176">
        <v>2</v>
      </c>
      <c r="H5" s="284"/>
      <c r="I5" s="284"/>
      <c r="J5" s="284"/>
      <c r="K5" s="284"/>
      <c r="L5" s="284">
        <v>5</v>
      </c>
      <c r="M5" s="284">
        <v>5</v>
      </c>
      <c r="N5" s="284">
        <v>6</v>
      </c>
      <c r="O5" s="284"/>
      <c r="P5" s="303">
        <v>7</v>
      </c>
      <c r="Q5" s="303"/>
      <c r="R5" s="303">
        <v>8</v>
      </c>
      <c r="S5" s="303"/>
    </row>
    <row r="6" spans="1:19" s="5" customFormat="1" ht="37.5" customHeight="1">
      <c r="A6" s="315" t="s">
        <v>307</v>
      </c>
      <c r="B6" s="315"/>
      <c r="C6" s="315"/>
      <c r="D6" s="315"/>
      <c r="E6" s="315"/>
      <c r="F6" s="315"/>
      <c r="G6" s="97">
        <v>4000</v>
      </c>
      <c r="H6" s="332">
        <f t="shared" ref="H6:O6" si="0">SUM(H7:H12)</f>
        <v>8645</v>
      </c>
      <c r="I6" s="332">
        <f t="shared" si="0"/>
        <v>0</v>
      </c>
      <c r="J6" s="332">
        <f t="shared" si="0"/>
        <v>1173</v>
      </c>
      <c r="K6" s="332">
        <f t="shared" si="0"/>
        <v>0</v>
      </c>
      <c r="L6" s="332">
        <f t="shared" si="0"/>
        <v>265</v>
      </c>
      <c r="M6" s="332">
        <f t="shared" si="0"/>
        <v>0</v>
      </c>
      <c r="N6" s="332">
        <f t="shared" si="0"/>
        <v>256</v>
      </c>
      <c r="O6" s="332">
        <f t="shared" si="0"/>
        <v>0</v>
      </c>
      <c r="P6" s="332">
        <f t="shared" ref="P6:P12" si="1">SUM(N6-L6)</f>
        <v>-9</v>
      </c>
      <c r="Q6" s="332">
        <f t="shared" ref="Q6:Q12" si="2">SUM(B6,E6,G6,M6)</f>
        <v>4000</v>
      </c>
      <c r="R6" s="347">
        <f>(N6/L6)*100</f>
        <v>96.603773584905667</v>
      </c>
      <c r="S6" s="347">
        <f>SUM(D6,G6,I6,O6)</f>
        <v>4000</v>
      </c>
    </row>
    <row r="7" spans="1:19" ht="20.100000000000001" customHeight="1">
      <c r="A7" s="320" t="s">
        <v>308</v>
      </c>
      <c r="B7" s="320"/>
      <c r="C7" s="320"/>
      <c r="D7" s="320"/>
      <c r="E7" s="320"/>
      <c r="F7" s="320"/>
      <c r="G7" s="36" t="s">
        <v>309</v>
      </c>
      <c r="H7" s="338"/>
      <c r="I7" s="338"/>
      <c r="J7" s="331"/>
      <c r="K7" s="331"/>
      <c r="L7" s="338"/>
      <c r="M7" s="338"/>
      <c r="N7" s="331"/>
      <c r="O7" s="331"/>
      <c r="P7" s="346">
        <f t="shared" si="1"/>
        <v>0</v>
      </c>
      <c r="Q7" s="346">
        <f t="shared" si="2"/>
        <v>0</v>
      </c>
      <c r="R7" s="337"/>
      <c r="S7" s="337"/>
    </row>
    <row r="8" spans="1:19" ht="20.100000000000001" customHeight="1">
      <c r="A8" s="320" t="s">
        <v>476</v>
      </c>
      <c r="B8" s="320"/>
      <c r="C8" s="320"/>
      <c r="D8" s="320"/>
      <c r="E8" s="320"/>
      <c r="F8" s="320"/>
      <c r="G8" s="98">
        <v>4020</v>
      </c>
      <c r="H8" s="338">
        <v>8084</v>
      </c>
      <c r="I8" s="338"/>
      <c r="J8" s="331">
        <v>876</v>
      </c>
      <c r="K8" s="331"/>
      <c r="L8" s="338"/>
      <c r="M8" s="338"/>
      <c r="N8" s="331">
        <v>13</v>
      </c>
      <c r="O8" s="331"/>
      <c r="P8" s="346">
        <f t="shared" si="1"/>
        <v>13</v>
      </c>
      <c r="Q8" s="346">
        <f t="shared" si="2"/>
        <v>4020</v>
      </c>
      <c r="R8" s="337"/>
      <c r="S8" s="337"/>
    </row>
    <row r="9" spans="1:19" ht="78" customHeight="1">
      <c r="A9" s="320" t="s">
        <v>436</v>
      </c>
      <c r="B9" s="320"/>
      <c r="C9" s="320"/>
      <c r="D9" s="320"/>
      <c r="E9" s="320"/>
      <c r="F9" s="320"/>
      <c r="G9" s="36">
        <v>4030</v>
      </c>
      <c r="H9" s="338">
        <v>524</v>
      </c>
      <c r="I9" s="338"/>
      <c r="J9" s="331">
        <v>297</v>
      </c>
      <c r="K9" s="331"/>
      <c r="L9" s="338">
        <v>265</v>
      </c>
      <c r="M9" s="338"/>
      <c r="N9" s="331">
        <v>243</v>
      </c>
      <c r="O9" s="331"/>
      <c r="P9" s="346">
        <f t="shared" si="1"/>
        <v>-22</v>
      </c>
      <c r="Q9" s="346">
        <f t="shared" si="2"/>
        <v>4030</v>
      </c>
      <c r="R9" s="337">
        <f>(N9/L9)*100</f>
        <v>91.698113207547166</v>
      </c>
      <c r="S9" s="337">
        <f>SUM(D9,G9,I9,O9)</f>
        <v>4030</v>
      </c>
    </row>
    <row r="10" spans="1:19" ht="20.100000000000001" customHeight="1">
      <c r="A10" s="320" t="s">
        <v>310</v>
      </c>
      <c r="B10" s="320"/>
      <c r="C10" s="320"/>
      <c r="D10" s="320"/>
      <c r="E10" s="320"/>
      <c r="F10" s="320"/>
      <c r="G10" s="98">
        <v>4040</v>
      </c>
      <c r="H10" s="338"/>
      <c r="I10" s="338"/>
      <c r="J10" s="331"/>
      <c r="K10" s="331"/>
      <c r="L10" s="338"/>
      <c r="M10" s="338"/>
      <c r="N10" s="331"/>
      <c r="O10" s="331"/>
      <c r="P10" s="346">
        <f t="shared" si="1"/>
        <v>0</v>
      </c>
      <c r="Q10" s="346">
        <f t="shared" si="2"/>
        <v>4040</v>
      </c>
      <c r="R10" s="337"/>
      <c r="S10" s="337"/>
    </row>
    <row r="11" spans="1:19" ht="21" customHeight="1">
      <c r="A11" s="320" t="s">
        <v>311</v>
      </c>
      <c r="B11" s="320"/>
      <c r="C11" s="320"/>
      <c r="D11" s="320"/>
      <c r="E11" s="320"/>
      <c r="F11" s="320"/>
      <c r="G11" s="36">
        <v>4050</v>
      </c>
      <c r="H11" s="338">
        <v>37</v>
      </c>
      <c r="I11" s="338"/>
      <c r="J11" s="331"/>
      <c r="K11" s="331"/>
      <c r="L11" s="338"/>
      <c r="M11" s="338"/>
      <c r="N11" s="331"/>
      <c r="O11" s="331"/>
      <c r="P11" s="346">
        <f t="shared" si="1"/>
        <v>0</v>
      </c>
      <c r="Q11" s="346">
        <f t="shared" si="2"/>
        <v>4050</v>
      </c>
      <c r="R11" s="337"/>
      <c r="S11" s="337"/>
    </row>
    <row r="12" spans="1:19">
      <c r="A12" s="275" t="s">
        <v>312</v>
      </c>
      <c r="B12" s="348"/>
      <c r="C12" s="348"/>
      <c r="D12" s="348"/>
      <c r="E12" s="348"/>
      <c r="F12" s="276"/>
      <c r="G12" s="36">
        <v>4060</v>
      </c>
      <c r="H12" s="338"/>
      <c r="I12" s="338"/>
      <c r="J12" s="331"/>
      <c r="K12" s="331"/>
      <c r="L12" s="338"/>
      <c r="M12" s="338"/>
      <c r="N12" s="331"/>
      <c r="O12" s="331"/>
      <c r="P12" s="346">
        <f t="shared" si="1"/>
        <v>0</v>
      </c>
      <c r="Q12" s="346">
        <f t="shared" si="2"/>
        <v>4060</v>
      </c>
      <c r="R12" s="337"/>
      <c r="S12" s="337"/>
    </row>
    <row r="13" spans="1:19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spans="1:19">
      <c r="A14" s="32"/>
      <c r="B14" s="240"/>
      <c r="C14" s="240"/>
      <c r="D14" s="240"/>
      <c r="E14" s="240"/>
      <c r="F14" s="240"/>
      <c r="G14" s="240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</row>
    <row r="15" spans="1:19" ht="18.75" customHeight="1">
      <c r="A15" s="304" t="s">
        <v>457</v>
      </c>
      <c r="B15" s="304"/>
      <c r="C15" s="258" t="s">
        <v>122</v>
      </c>
      <c r="D15" s="258"/>
      <c r="E15" s="258"/>
      <c r="F15" s="258"/>
      <c r="G15" s="258"/>
      <c r="H15" s="258"/>
      <c r="I15" s="258"/>
      <c r="J15" s="101"/>
      <c r="K15" s="279" t="s">
        <v>453</v>
      </c>
      <c r="L15" s="279"/>
      <c r="M15" s="279"/>
      <c r="N15" s="280"/>
      <c r="O15" s="280"/>
      <c r="P15" s="241"/>
      <c r="Q15" s="241"/>
      <c r="R15" s="241"/>
      <c r="S15" s="241"/>
    </row>
    <row r="16" spans="1:19">
      <c r="A16" s="245" t="s">
        <v>313</v>
      </c>
      <c r="B16" s="245"/>
      <c r="C16" s="259" t="s">
        <v>314</v>
      </c>
      <c r="D16" s="259"/>
      <c r="E16" s="259"/>
      <c r="F16" s="259"/>
      <c r="G16" s="259"/>
      <c r="H16" s="259"/>
      <c r="I16" s="259"/>
      <c r="J16" s="246"/>
      <c r="K16" s="349" t="s">
        <v>123</v>
      </c>
      <c r="L16" s="349"/>
      <c r="M16" s="349"/>
      <c r="N16" s="313"/>
      <c r="O16" s="313"/>
      <c r="P16" s="241"/>
      <c r="Q16" s="241"/>
      <c r="R16" s="241"/>
      <c r="S16" s="241"/>
    </row>
    <row r="17" spans="1:19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spans="1:19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spans="1:19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spans="1:19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</row>
    <row r="21" spans="1:19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</row>
    <row r="22" spans="1:19" s="2" customFormat="1" ht="19.5" customHeight="1">
      <c r="A22" s="177"/>
      <c r="I22" s="200"/>
    </row>
    <row r="23" spans="1:19">
      <c r="A23" s="345" t="s">
        <v>315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200"/>
      <c r="O23" s="200"/>
      <c r="P23" s="200"/>
      <c r="Q23" s="200"/>
      <c r="R23" s="200"/>
      <c r="S23" s="200"/>
    </row>
    <row r="24" spans="1:19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200"/>
      <c r="O24" s="200"/>
      <c r="P24" s="200"/>
      <c r="Q24" s="200"/>
      <c r="R24" s="200"/>
      <c r="S24" s="200"/>
    </row>
    <row r="25" spans="1:19">
      <c r="A25" s="32"/>
      <c r="B25" s="179"/>
      <c r="C25" s="179"/>
      <c r="D25" s="179"/>
      <c r="E25" s="179"/>
      <c r="F25" s="179"/>
      <c r="G25" s="179"/>
      <c r="H25" s="17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</row>
    <row r="26" spans="1:19" ht="56.25" customHeight="1">
      <c r="A26" s="339" t="s">
        <v>316</v>
      </c>
      <c r="B26" s="252" t="s">
        <v>317</v>
      </c>
      <c r="C26" s="253"/>
      <c r="D26" s="254"/>
      <c r="E26" s="284" t="s">
        <v>318</v>
      </c>
      <c r="F26" s="284"/>
      <c r="G26" s="303" t="s">
        <v>319</v>
      </c>
      <c r="H26" s="303"/>
      <c r="I26" s="303"/>
      <c r="J26" s="303"/>
      <c r="K26" s="303"/>
      <c r="L26" s="303"/>
      <c r="M26" s="303"/>
      <c r="N26" s="303"/>
      <c r="O26" s="303"/>
      <c r="P26" s="303"/>
      <c r="Q26" s="344" t="s">
        <v>320</v>
      </c>
      <c r="R26" s="344"/>
      <c r="S26" s="344"/>
    </row>
    <row r="27" spans="1:19" ht="67.5" customHeight="1">
      <c r="A27" s="340"/>
      <c r="B27" s="342" t="s">
        <v>143</v>
      </c>
      <c r="C27" s="272" t="s">
        <v>321</v>
      </c>
      <c r="D27" s="274"/>
      <c r="E27" s="284" t="s">
        <v>322</v>
      </c>
      <c r="F27" s="284" t="s">
        <v>31</v>
      </c>
      <c r="G27" s="284" t="s">
        <v>323</v>
      </c>
      <c r="H27" s="284"/>
      <c r="I27" s="284" t="s">
        <v>324</v>
      </c>
      <c r="J27" s="284"/>
      <c r="K27" s="284" t="s">
        <v>325</v>
      </c>
      <c r="L27" s="284"/>
      <c r="M27" s="284" t="s">
        <v>326</v>
      </c>
      <c r="N27" s="284"/>
      <c r="O27" s="284" t="s">
        <v>327</v>
      </c>
      <c r="P27" s="284"/>
      <c r="Q27" s="342" t="s">
        <v>143</v>
      </c>
      <c r="R27" s="272" t="s">
        <v>321</v>
      </c>
      <c r="S27" s="274"/>
    </row>
    <row r="28" spans="1:19" ht="67.5" customHeight="1">
      <c r="A28" s="341"/>
      <c r="B28" s="343"/>
      <c r="C28" s="176" t="s">
        <v>323</v>
      </c>
      <c r="D28" s="176" t="s">
        <v>328</v>
      </c>
      <c r="E28" s="284"/>
      <c r="F28" s="284"/>
      <c r="G28" s="182" t="s">
        <v>322</v>
      </c>
      <c r="H28" s="182" t="s">
        <v>31</v>
      </c>
      <c r="I28" s="182" t="s">
        <v>322</v>
      </c>
      <c r="J28" s="182" t="s">
        <v>31</v>
      </c>
      <c r="K28" s="182" t="s">
        <v>322</v>
      </c>
      <c r="L28" s="182" t="s">
        <v>31</v>
      </c>
      <c r="M28" s="182" t="s">
        <v>322</v>
      </c>
      <c r="N28" s="182" t="s">
        <v>31</v>
      </c>
      <c r="O28" s="182" t="s">
        <v>322</v>
      </c>
      <c r="P28" s="182" t="s">
        <v>31</v>
      </c>
      <c r="Q28" s="343"/>
      <c r="R28" s="176" t="s">
        <v>323</v>
      </c>
      <c r="S28" s="176" t="s">
        <v>328</v>
      </c>
    </row>
    <row r="29" spans="1:19" ht="37.5">
      <c r="A29" s="8" t="s">
        <v>329</v>
      </c>
      <c r="B29" s="194">
        <f>SUM(C29,D29)</f>
        <v>0</v>
      </c>
      <c r="C29" s="99"/>
      <c r="D29" s="99"/>
      <c r="E29" s="99"/>
      <c r="F29" s="99"/>
      <c r="G29" s="51" t="s">
        <v>153</v>
      </c>
      <c r="H29" s="51" t="s">
        <v>153</v>
      </c>
      <c r="I29" s="100"/>
      <c r="J29" s="100"/>
      <c r="K29" s="51" t="s">
        <v>153</v>
      </c>
      <c r="L29" s="51" t="s">
        <v>153</v>
      </c>
      <c r="M29" s="100"/>
      <c r="N29" s="100"/>
      <c r="O29" s="100"/>
      <c r="P29" s="100"/>
      <c r="Q29" s="194">
        <f>SUM(R29,S29)</f>
        <v>0</v>
      </c>
      <c r="R29" s="194">
        <f>SUM(C29,F29,H29,N29)</f>
        <v>0</v>
      </c>
      <c r="S29" s="194">
        <f>SUM(D29,J29,L29,P29)</f>
        <v>0</v>
      </c>
    </row>
    <row r="30" spans="1:19">
      <c r="A30" s="8"/>
      <c r="B30" s="203">
        <f t="shared" ref="B30:B37" si="3">SUM(C30,D30)</f>
        <v>0</v>
      </c>
      <c r="C30" s="99"/>
      <c r="D30" s="99"/>
      <c r="E30" s="99"/>
      <c r="F30" s="99"/>
      <c r="G30" s="51" t="s">
        <v>153</v>
      </c>
      <c r="H30" s="51" t="s">
        <v>153</v>
      </c>
      <c r="I30" s="100"/>
      <c r="J30" s="100"/>
      <c r="K30" s="51" t="s">
        <v>153</v>
      </c>
      <c r="L30" s="51" t="s">
        <v>153</v>
      </c>
      <c r="M30" s="100"/>
      <c r="N30" s="100"/>
      <c r="O30" s="100"/>
      <c r="P30" s="100"/>
      <c r="Q30" s="203">
        <f t="shared" ref="Q30:Q37" si="4">SUM(R30,S30)</f>
        <v>0</v>
      </c>
      <c r="R30" s="203">
        <f t="shared" ref="R30:R36" si="5">SUM(C30,F30,H30,N30)</f>
        <v>0</v>
      </c>
      <c r="S30" s="203">
        <f t="shared" ref="S30:S36" si="6">SUM(D30,J30,L30,P30)</f>
        <v>0</v>
      </c>
    </row>
    <row r="31" spans="1:19">
      <c r="A31" s="8"/>
      <c r="B31" s="203">
        <f t="shared" si="3"/>
        <v>0</v>
      </c>
      <c r="C31" s="99"/>
      <c r="D31" s="99"/>
      <c r="E31" s="99"/>
      <c r="F31" s="99"/>
      <c r="G31" s="51" t="s">
        <v>153</v>
      </c>
      <c r="H31" s="51" t="s">
        <v>153</v>
      </c>
      <c r="I31" s="100"/>
      <c r="J31" s="100"/>
      <c r="K31" s="51" t="s">
        <v>153</v>
      </c>
      <c r="L31" s="51" t="s">
        <v>153</v>
      </c>
      <c r="M31" s="100"/>
      <c r="N31" s="100"/>
      <c r="O31" s="100"/>
      <c r="P31" s="100"/>
      <c r="Q31" s="203">
        <f t="shared" si="4"/>
        <v>0</v>
      </c>
      <c r="R31" s="203">
        <f>SUM(C31,F31,H31,N31)</f>
        <v>0</v>
      </c>
      <c r="S31" s="203">
        <f>SUM(D31,J31,L31,P31)</f>
        <v>0</v>
      </c>
    </row>
    <row r="32" spans="1:19" ht="37.5">
      <c r="A32" s="8" t="s">
        <v>330</v>
      </c>
      <c r="B32" s="194">
        <f t="shared" si="3"/>
        <v>0</v>
      </c>
      <c r="C32" s="99"/>
      <c r="D32" s="99"/>
      <c r="E32" s="99"/>
      <c r="F32" s="99"/>
      <c r="G32" s="51" t="s">
        <v>153</v>
      </c>
      <c r="H32" s="51" t="s">
        <v>153</v>
      </c>
      <c r="I32" s="100"/>
      <c r="J32" s="100"/>
      <c r="K32" s="51" t="s">
        <v>153</v>
      </c>
      <c r="L32" s="51" t="s">
        <v>153</v>
      </c>
      <c r="M32" s="100"/>
      <c r="N32" s="100"/>
      <c r="O32" s="100"/>
      <c r="P32" s="100"/>
      <c r="Q32" s="194">
        <f t="shared" si="4"/>
        <v>0</v>
      </c>
      <c r="R32" s="194">
        <f t="shared" si="5"/>
        <v>0</v>
      </c>
      <c r="S32" s="194">
        <f t="shared" si="6"/>
        <v>0</v>
      </c>
    </row>
    <row r="33" spans="1:19">
      <c r="A33" s="8"/>
      <c r="B33" s="203">
        <f t="shared" si="3"/>
        <v>0</v>
      </c>
      <c r="C33" s="99"/>
      <c r="D33" s="99"/>
      <c r="E33" s="99"/>
      <c r="F33" s="99"/>
      <c r="G33" s="51" t="s">
        <v>153</v>
      </c>
      <c r="H33" s="51" t="s">
        <v>153</v>
      </c>
      <c r="I33" s="100"/>
      <c r="J33" s="100"/>
      <c r="K33" s="51" t="s">
        <v>153</v>
      </c>
      <c r="L33" s="51" t="s">
        <v>153</v>
      </c>
      <c r="M33" s="100"/>
      <c r="N33" s="100"/>
      <c r="O33" s="100"/>
      <c r="P33" s="100"/>
      <c r="Q33" s="203">
        <f t="shared" si="4"/>
        <v>0</v>
      </c>
      <c r="R33" s="203">
        <f t="shared" si="5"/>
        <v>0</v>
      </c>
      <c r="S33" s="203">
        <f t="shared" si="6"/>
        <v>0</v>
      </c>
    </row>
    <row r="34" spans="1:19">
      <c r="A34" s="8"/>
      <c r="B34" s="203">
        <f t="shared" si="3"/>
        <v>0</v>
      </c>
      <c r="C34" s="99"/>
      <c r="D34" s="99"/>
      <c r="E34" s="99"/>
      <c r="F34" s="99"/>
      <c r="G34" s="51" t="s">
        <v>153</v>
      </c>
      <c r="H34" s="51" t="s">
        <v>153</v>
      </c>
      <c r="I34" s="100"/>
      <c r="J34" s="100"/>
      <c r="K34" s="51" t="s">
        <v>153</v>
      </c>
      <c r="L34" s="51" t="s">
        <v>153</v>
      </c>
      <c r="M34" s="100"/>
      <c r="N34" s="100"/>
      <c r="O34" s="100"/>
      <c r="P34" s="100"/>
      <c r="Q34" s="203">
        <f t="shared" si="4"/>
        <v>0</v>
      </c>
      <c r="R34" s="203">
        <f>SUM(C34,F34,H34,N34)</f>
        <v>0</v>
      </c>
      <c r="S34" s="203">
        <f>SUM(D34,J34,L34,P34)</f>
        <v>0</v>
      </c>
    </row>
    <row r="35" spans="1:19" ht="37.5">
      <c r="A35" s="8" t="s">
        <v>331</v>
      </c>
      <c r="B35" s="194">
        <f t="shared" si="3"/>
        <v>0</v>
      </c>
      <c r="C35" s="99"/>
      <c r="D35" s="99"/>
      <c r="E35" s="99"/>
      <c r="F35" s="99"/>
      <c r="G35" s="51" t="s">
        <v>153</v>
      </c>
      <c r="H35" s="51" t="s">
        <v>153</v>
      </c>
      <c r="I35" s="100"/>
      <c r="J35" s="100"/>
      <c r="K35" s="51" t="s">
        <v>153</v>
      </c>
      <c r="L35" s="51" t="s">
        <v>153</v>
      </c>
      <c r="M35" s="100"/>
      <c r="N35" s="100"/>
      <c r="O35" s="100"/>
      <c r="P35" s="100"/>
      <c r="Q35" s="194">
        <f t="shared" si="4"/>
        <v>0</v>
      </c>
      <c r="R35" s="194">
        <f t="shared" si="5"/>
        <v>0</v>
      </c>
      <c r="S35" s="194">
        <f t="shared" si="6"/>
        <v>0</v>
      </c>
    </row>
    <row r="36" spans="1:19">
      <c r="A36" s="8"/>
      <c r="B36" s="203">
        <f t="shared" si="3"/>
        <v>0</v>
      </c>
      <c r="C36" s="99"/>
      <c r="D36" s="99"/>
      <c r="E36" s="99"/>
      <c r="F36" s="99"/>
      <c r="G36" s="51" t="s">
        <v>153</v>
      </c>
      <c r="H36" s="51" t="s">
        <v>153</v>
      </c>
      <c r="I36" s="100"/>
      <c r="J36" s="100"/>
      <c r="K36" s="51" t="s">
        <v>153</v>
      </c>
      <c r="L36" s="51" t="s">
        <v>153</v>
      </c>
      <c r="M36" s="100"/>
      <c r="N36" s="100"/>
      <c r="O36" s="100"/>
      <c r="P36" s="100"/>
      <c r="Q36" s="203">
        <f t="shared" si="4"/>
        <v>0</v>
      </c>
      <c r="R36" s="203">
        <f t="shared" si="5"/>
        <v>0</v>
      </c>
      <c r="S36" s="203">
        <f t="shared" si="6"/>
        <v>0</v>
      </c>
    </row>
    <row r="37" spans="1:19">
      <c r="A37" s="8"/>
      <c r="B37" s="203">
        <f t="shared" si="3"/>
        <v>0</v>
      </c>
      <c r="C37" s="99"/>
      <c r="D37" s="99"/>
      <c r="E37" s="99"/>
      <c r="F37" s="99"/>
      <c r="G37" s="51" t="s">
        <v>153</v>
      </c>
      <c r="H37" s="51" t="s">
        <v>153</v>
      </c>
      <c r="I37" s="100"/>
      <c r="J37" s="100"/>
      <c r="K37" s="51" t="s">
        <v>153</v>
      </c>
      <c r="L37" s="51" t="s">
        <v>153</v>
      </c>
      <c r="M37" s="100"/>
      <c r="N37" s="100"/>
      <c r="O37" s="100"/>
      <c r="P37" s="100"/>
      <c r="Q37" s="203">
        <f t="shared" si="4"/>
        <v>0</v>
      </c>
      <c r="R37" s="203">
        <f>SUM(C37,F37,H37,N37)</f>
        <v>0</v>
      </c>
      <c r="S37" s="203">
        <f>SUM(D37,J37,L37,P37)</f>
        <v>0</v>
      </c>
    </row>
    <row r="38" spans="1:19">
      <c r="A38" s="8" t="s">
        <v>143</v>
      </c>
      <c r="B38" s="194">
        <f>SUM(B29,B32,B35)</f>
        <v>0</v>
      </c>
      <c r="C38" s="194">
        <f t="shared" ref="C38:S38" si="7">SUM(C29,C32,C35)</f>
        <v>0</v>
      </c>
      <c r="D38" s="194">
        <f t="shared" si="7"/>
        <v>0</v>
      </c>
      <c r="E38" s="194">
        <f t="shared" si="7"/>
        <v>0</v>
      </c>
      <c r="F38" s="194">
        <f t="shared" si="7"/>
        <v>0</v>
      </c>
      <c r="G38" s="194">
        <f t="shared" si="7"/>
        <v>0</v>
      </c>
      <c r="H38" s="194">
        <f t="shared" si="7"/>
        <v>0</v>
      </c>
      <c r="I38" s="194">
        <f t="shared" si="7"/>
        <v>0</v>
      </c>
      <c r="J38" s="194">
        <f t="shared" si="7"/>
        <v>0</v>
      </c>
      <c r="K38" s="194">
        <f t="shared" si="7"/>
        <v>0</v>
      </c>
      <c r="L38" s="194">
        <f t="shared" si="7"/>
        <v>0</v>
      </c>
      <c r="M38" s="194">
        <f t="shared" si="7"/>
        <v>0</v>
      </c>
      <c r="N38" s="194">
        <f t="shared" si="7"/>
        <v>0</v>
      </c>
      <c r="O38" s="194">
        <f t="shared" si="7"/>
        <v>0</v>
      </c>
      <c r="P38" s="194">
        <f t="shared" si="7"/>
        <v>0</v>
      </c>
      <c r="Q38" s="194">
        <f t="shared" si="7"/>
        <v>0</v>
      </c>
      <c r="R38" s="194">
        <f t="shared" si="7"/>
        <v>0</v>
      </c>
      <c r="S38" s="194">
        <f t="shared" si="7"/>
        <v>0</v>
      </c>
    </row>
    <row r="39" spans="1:19">
      <c r="A39" s="32"/>
      <c r="B39" s="179"/>
      <c r="C39" s="179"/>
      <c r="D39" s="179"/>
      <c r="E39" s="179"/>
      <c r="F39" s="179"/>
      <c r="G39" s="179"/>
      <c r="H39" s="17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</row>
    <row r="40" spans="1:19">
      <c r="A40" s="32"/>
      <c r="B40" s="179"/>
      <c r="C40" s="179"/>
      <c r="D40" s="179"/>
      <c r="E40" s="179"/>
      <c r="F40" s="179"/>
      <c r="G40" s="179"/>
      <c r="H40" s="179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</row>
    <row r="41" spans="1:19">
      <c r="A41" s="304" t="s">
        <v>457</v>
      </c>
      <c r="B41" s="304"/>
      <c r="C41" s="258" t="s">
        <v>122</v>
      </c>
      <c r="D41" s="258"/>
      <c r="E41" s="258"/>
      <c r="F41" s="258"/>
      <c r="G41" s="258"/>
      <c r="H41" s="258"/>
      <c r="I41" s="258"/>
      <c r="J41" s="101"/>
      <c r="K41" s="279" t="s">
        <v>453</v>
      </c>
      <c r="L41" s="279"/>
      <c r="M41" s="279"/>
      <c r="N41" s="280"/>
      <c r="O41" s="280"/>
      <c r="P41" s="200"/>
      <c r="Q41" s="200"/>
      <c r="R41" s="200"/>
      <c r="S41" s="200"/>
    </row>
    <row r="42" spans="1:19">
      <c r="A42" s="245" t="s">
        <v>313</v>
      </c>
      <c r="B42" s="245"/>
      <c r="C42" s="259" t="s">
        <v>314</v>
      </c>
      <c r="D42" s="259"/>
      <c r="E42" s="259"/>
      <c r="F42" s="259"/>
      <c r="G42" s="259"/>
      <c r="H42" s="259"/>
      <c r="I42" s="259"/>
      <c r="J42" s="246"/>
      <c r="K42" s="349" t="s">
        <v>123</v>
      </c>
      <c r="L42" s="349"/>
      <c r="M42" s="349"/>
      <c r="N42" s="313"/>
      <c r="O42" s="313"/>
      <c r="P42" s="200"/>
      <c r="Q42" s="200"/>
      <c r="R42" s="200"/>
      <c r="S42" s="200"/>
    </row>
    <row r="43" spans="1:19">
      <c r="A43" s="32"/>
      <c r="B43" s="179"/>
      <c r="C43" s="179"/>
      <c r="D43" s="179"/>
      <c r="E43" s="179"/>
      <c r="F43" s="179"/>
      <c r="G43" s="179"/>
      <c r="H43" s="179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1:19">
      <c r="A44" s="32"/>
      <c r="B44" s="179"/>
      <c r="C44" s="179"/>
      <c r="D44" s="179"/>
      <c r="E44" s="179"/>
      <c r="F44" s="179"/>
      <c r="G44" s="179"/>
      <c r="H44" s="179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1:19">
      <c r="A45" s="32"/>
      <c r="B45" s="179"/>
      <c r="C45" s="179"/>
      <c r="D45" s="179"/>
      <c r="E45" s="179"/>
      <c r="F45" s="179"/>
      <c r="G45" s="179"/>
      <c r="H45" s="179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1:19">
      <c r="A46" s="32"/>
      <c r="B46" s="179"/>
      <c r="C46" s="179"/>
      <c r="D46" s="179"/>
      <c r="E46" s="179"/>
      <c r="F46" s="179"/>
      <c r="G46" s="179"/>
      <c r="H46" s="179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19">
      <c r="A47" s="32"/>
      <c r="B47" s="179"/>
      <c r="C47" s="179"/>
      <c r="D47" s="179"/>
      <c r="E47" s="179"/>
      <c r="F47" s="179"/>
      <c r="G47" s="179"/>
      <c r="H47" s="179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</row>
    <row r="48" spans="1:19">
      <c r="A48" s="32"/>
      <c r="B48" s="179"/>
      <c r="C48" s="179"/>
      <c r="D48" s="179"/>
      <c r="E48" s="179"/>
      <c r="F48" s="179"/>
      <c r="G48" s="179"/>
      <c r="H48" s="179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C42:I42"/>
    <mergeCell ref="A41:B41"/>
    <mergeCell ref="C41:I41"/>
    <mergeCell ref="K41:O41"/>
    <mergeCell ref="K42:O42"/>
    <mergeCell ref="A15:B15"/>
    <mergeCell ref="C15:I15"/>
    <mergeCell ref="C16:I16"/>
    <mergeCell ref="K15:O15"/>
    <mergeCell ref="K16:O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6"/>
  <sheetViews>
    <sheetView view="pageBreakPreview" topLeftCell="A16" zoomScale="54" zoomScaleNormal="54" zoomScaleSheetLayoutView="54" workbookViewId="0">
      <selection activeCell="B12" sqref="B12:I12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O1" s="18"/>
      <c r="P1" s="18"/>
      <c r="Q1" s="18"/>
      <c r="R1" s="18"/>
      <c r="S1" s="18"/>
      <c r="AC1" s="18"/>
    </row>
    <row r="2" spans="1:29" ht="16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O2" s="18"/>
      <c r="P2" s="18"/>
      <c r="Q2" s="18"/>
      <c r="R2" s="18"/>
      <c r="S2" s="18"/>
      <c r="AC2" s="18"/>
    </row>
    <row r="3" spans="1:29" s="24" customFormat="1" ht="18.75" customHeight="1">
      <c r="A3" s="181"/>
      <c r="B3" s="181"/>
      <c r="C3" s="181" t="s">
        <v>332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s="24" customFormat="1" ht="18.7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73"/>
      <c r="X5" s="373"/>
      <c r="Y5" s="373"/>
      <c r="AA5" s="388" t="s">
        <v>333</v>
      </c>
      <c r="AB5" s="388"/>
      <c r="AC5" s="388"/>
    </row>
    <row r="6" spans="1:29" ht="51" customHeight="1">
      <c r="A6" s="376" t="s">
        <v>334</v>
      </c>
      <c r="B6" s="382" t="s">
        <v>335</v>
      </c>
      <c r="C6" s="383"/>
      <c r="D6" s="383"/>
      <c r="E6" s="383"/>
      <c r="F6" s="383"/>
      <c r="G6" s="383"/>
      <c r="H6" s="383"/>
      <c r="I6" s="383"/>
      <c r="J6" s="379" t="s">
        <v>336</v>
      </c>
      <c r="K6" s="380"/>
      <c r="L6" s="380"/>
      <c r="M6" s="381"/>
      <c r="N6" s="379" t="s">
        <v>337</v>
      </c>
      <c r="O6" s="380"/>
      <c r="P6" s="380"/>
      <c r="Q6" s="381"/>
      <c r="R6" s="379" t="s">
        <v>338</v>
      </c>
      <c r="S6" s="380"/>
      <c r="T6" s="380"/>
      <c r="U6" s="381"/>
      <c r="V6" s="379" t="s">
        <v>474</v>
      </c>
      <c r="W6" s="380"/>
      <c r="X6" s="380"/>
      <c r="Y6" s="381"/>
      <c r="Z6" s="379" t="s">
        <v>143</v>
      </c>
      <c r="AA6" s="380"/>
      <c r="AB6" s="380"/>
      <c r="AC6" s="381"/>
    </row>
    <row r="7" spans="1:29" ht="24.95" customHeight="1">
      <c r="A7" s="377"/>
      <c r="B7" s="384"/>
      <c r="C7" s="385"/>
      <c r="D7" s="385"/>
      <c r="E7" s="385"/>
      <c r="F7" s="385"/>
      <c r="G7" s="385"/>
      <c r="H7" s="385"/>
      <c r="I7" s="385"/>
      <c r="J7" s="374" t="s">
        <v>322</v>
      </c>
      <c r="K7" s="374" t="s">
        <v>31</v>
      </c>
      <c r="L7" s="374" t="s">
        <v>32</v>
      </c>
      <c r="M7" s="374" t="s">
        <v>33</v>
      </c>
      <c r="N7" s="374" t="s">
        <v>322</v>
      </c>
      <c r="O7" s="374" t="s">
        <v>31</v>
      </c>
      <c r="P7" s="374" t="s">
        <v>32</v>
      </c>
      <c r="Q7" s="374" t="s">
        <v>33</v>
      </c>
      <c r="R7" s="374" t="s">
        <v>322</v>
      </c>
      <c r="S7" s="374" t="s">
        <v>31</v>
      </c>
      <c r="T7" s="374" t="s">
        <v>32</v>
      </c>
      <c r="U7" s="374" t="s">
        <v>33</v>
      </c>
      <c r="V7" s="374" t="s">
        <v>322</v>
      </c>
      <c r="W7" s="374" t="s">
        <v>31</v>
      </c>
      <c r="X7" s="374" t="s">
        <v>32</v>
      </c>
      <c r="Y7" s="374" t="s">
        <v>33</v>
      </c>
      <c r="Z7" s="374" t="s">
        <v>322</v>
      </c>
      <c r="AA7" s="374" t="s">
        <v>31</v>
      </c>
      <c r="AB7" s="374" t="s">
        <v>32</v>
      </c>
      <c r="AC7" s="374" t="s">
        <v>33</v>
      </c>
    </row>
    <row r="8" spans="1:29" ht="24.95" customHeight="1">
      <c r="A8" s="378"/>
      <c r="B8" s="386"/>
      <c r="C8" s="387"/>
      <c r="D8" s="387"/>
      <c r="E8" s="387"/>
      <c r="F8" s="387"/>
      <c r="G8" s="387"/>
      <c r="H8" s="387"/>
      <c r="I8" s="387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</row>
    <row r="9" spans="1:29" ht="18.75" customHeight="1">
      <c r="A9" s="201">
        <v>1</v>
      </c>
      <c r="B9" s="389">
        <v>2</v>
      </c>
      <c r="C9" s="389"/>
      <c r="D9" s="389"/>
      <c r="E9" s="389"/>
      <c r="F9" s="389"/>
      <c r="G9" s="389"/>
      <c r="H9" s="389"/>
      <c r="I9" s="389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>
        <v>1</v>
      </c>
      <c r="B10" s="350" t="s">
        <v>339</v>
      </c>
      <c r="C10" s="350"/>
      <c r="D10" s="350"/>
      <c r="E10" s="350"/>
      <c r="F10" s="350"/>
      <c r="G10" s="350"/>
      <c r="H10" s="350"/>
      <c r="I10" s="350"/>
      <c r="J10" s="52"/>
      <c r="K10" s="52"/>
      <c r="L10" s="52"/>
      <c r="M10" s="75"/>
      <c r="N10" s="52"/>
      <c r="O10" s="52"/>
      <c r="P10" s="52"/>
      <c r="Q10" s="75"/>
      <c r="R10" s="52"/>
      <c r="S10" s="52"/>
      <c r="T10" s="52">
        <f t="shared" ref="T10:T16" si="0">S10-R10</f>
        <v>0</v>
      </c>
      <c r="U10" s="75"/>
      <c r="V10" s="52"/>
      <c r="W10" s="52"/>
      <c r="X10" s="52"/>
      <c r="Y10" s="75"/>
      <c r="Z10" s="194">
        <f t="shared" ref="Z10:AA16" si="1">SUM(J10,N10,R10,V10)</f>
        <v>0</v>
      </c>
      <c r="AA10" s="194">
        <f t="shared" si="1"/>
        <v>0</v>
      </c>
      <c r="AB10" s="52">
        <f t="shared" ref="AB10:AB16" si="2">AA10-Z10</f>
        <v>0</v>
      </c>
      <c r="AC10" s="75"/>
    </row>
    <row r="11" spans="1:29" ht="48" customHeight="1">
      <c r="A11" s="48">
        <v>2</v>
      </c>
      <c r="B11" s="350" t="s">
        <v>475</v>
      </c>
      <c r="C11" s="350"/>
      <c r="D11" s="350"/>
      <c r="E11" s="350"/>
      <c r="F11" s="350"/>
      <c r="G11" s="350"/>
      <c r="H11" s="350"/>
      <c r="I11" s="350"/>
      <c r="J11" s="52"/>
      <c r="K11" s="52"/>
      <c r="L11" s="52"/>
      <c r="M11" s="75"/>
      <c r="N11" s="52"/>
      <c r="O11" s="52"/>
      <c r="P11" s="52"/>
      <c r="Q11" s="75"/>
      <c r="R11" s="52"/>
      <c r="S11" s="52"/>
      <c r="T11" s="52">
        <f t="shared" si="0"/>
        <v>0</v>
      </c>
      <c r="U11" s="75"/>
      <c r="V11" s="52"/>
      <c r="W11" s="52">
        <v>13</v>
      </c>
      <c r="X11" s="52">
        <f>V11-W11</f>
        <v>-13</v>
      </c>
      <c r="Y11" s="75"/>
      <c r="Z11" s="194">
        <f t="shared" si="1"/>
        <v>0</v>
      </c>
      <c r="AA11" s="194">
        <f t="shared" si="1"/>
        <v>13</v>
      </c>
      <c r="AB11" s="52">
        <f t="shared" si="2"/>
        <v>13</v>
      </c>
      <c r="AC11" s="75"/>
    </row>
    <row r="12" spans="1:29" ht="129" customHeight="1">
      <c r="A12" s="251" t="s">
        <v>470</v>
      </c>
      <c r="B12" s="350" t="s">
        <v>472</v>
      </c>
      <c r="C12" s="350"/>
      <c r="D12" s="350"/>
      <c r="E12" s="350"/>
      <c r="F12" s="350"/>
      <c r="G12" s="350"/>
      <c r="H12" s="350"/>
      <c r="I12" s="350"/>
      <c r="J12" s="52"/>
      <c r="K12" s="52"/>
      <c r="L12" s="52"/>
      <c r="M12" s="75"/>
      <c r="N12" s="52"/>
      <c r="O12" s="52"/>
      <c r="P12" s="52"/>
      <c r="Q12" s="75"/>
      <c r="R12" s="52">
        <v>25</v>
      </c>
      <c r="S12" s="52">
        <v>18</v>
      </c>
      <c r="T12" s="52">
        <f t="shared" si="0"/>
        <v>-7</v>
      </c>
      <c r="U12" s="75">
        <f>S12/R12*100</f>
        <v>72</v>
      </c>
      <c r="V12" s="52"/>
      <c r="W12" s="52"/>
      <c r="X12" s="52">
        <f t="shared" ref="X12:X17" si="3">V12-W12</f>
        <v>0</v>
      </c>
      <c r="Y12" s="75"/>
      <c r="Z12" s="194">
        <f t="shared" si="1"/>
        <v>25</v>
      </c>
      <c r="AA12" s="194">
        <f t="shared" si="1"/>
        <v>18</v>
      </c>
      <c r="AB12" s="52">
        <f t="shared" si="2"/>
        <v>-7</v>
      </c>
      <c r="AC12" s="75">
        <f t="shared" ref="AC12:AC17" si="4">AA12/Z12*100</f>
        <v>72</v>
      </c>
    </row>
    <row r="13" spans="1:29" ht="65.25" customHeight="1">
      <c r="A13" s="251" t="s">
        <v>471</v>
      </c>
      <c r="B13" s="350" t="s">
        <v>473</v>
      </c>
      <c r="C13" s="350"/>
      <c r="D13" s="350"/>
      <c r="E13" s="350"/>
      <c r="F13" s="350"/>
      <c r="G13" s="350"/>
      <c r="H13" s="350"/>
      <c r="I13" s="350"/>
      <c r="J13" s="52"/>
      <c r="K13" s="52"/>
      <c r="L13" s="52"/>
      <c r="M13" s="75"/>
      <c r="N13" s="52"/>
      <c r="O13" s="52"/>
      <c r="P13" s="52"/>
      <c r="Q13" s="75"/>
      <c r="R13" s="52"/>
      <c r="S13" s="52"/>
      <c r="T13" s="52"/>
      <c r="U13" s="75"/>
      <c r="V13" s="52">
        <v>240</v>
      </c>
      <c r="W13" s="52">
        <v>225</v>
      </c>
      <c r="X13" s="52">
        <f t="shared" si="3"/>
        <v>15</v>
      </c>
      <c r="Y13" s="75">
        <f>W13/V13*100</f>
        <v>93.75</v>
      </c>
      <c r="Z13" s="249">
        <f t="shared" si="1"/>
        <v>240</v>
      </c>
      <c r="AA13" s="249">
        <f t="shared" si="1"/>
        <v>225</v>
      </c>
      <c r="AB13" s="52">
        <f t="shared" si="2"/>
        <v>-15</v>
      </c>
      <c r="AC13" s="75">
        <f t="shared" si="4"/>
        <v>93.75</v>
      </c>
    </row>
    <row r="14" spans="1:29" ht="42" customHeight="1">
      <c r="A14" s="48">
        <v>4</v>
      </c>
      <c r="B14" s="391" t="s">
        <v>340</v>
      </c>
      <c r="C14" s="392"/>
      <c r="D14" s="392"/>
      <c r="E14" s="392"/>
      <c r="F14" s="392"/>
      <c r="G14" s="392"/>
      <c r="H14" s="392"/>
      <c r="I14" s="392"/>
      <c r="J14" s="52"/>
      <c r="K14" s="52"/>
      <c r="L14" s="52"/>
      <c r="M14" s="75"/>
      <c r="N14" s="52"/>
      <c r="O14" s="52"/>
      <c r="P14" s="52"/>
      <c r="Q14" s="75"/>
      <c r="R14" s="52"/>
      <c r="S14" s="52"/>
      <c r="T14" s="52">
        <f t="shared" si="0"/>
        <v>0</v>
      </c>
      <c r="U14" s="75"/>
      <c r="V14" s="52"/>
      <c r="W14" s="52"/>
      <c r="X14" s="52">
        <f t="shared" si="3"/>
        <v>0</v>
      </c>
      <c r="Y14" s="75"/>
      <c r="Z14" s="249">
        <f t="shared" si="1"/>
        <v>0</v>
      </c>
      <c r="AA14" s="249">
        <f t="shared" si="1"/>
        <v>0</v>
      </c>
      <c r="AB14" s="52">
        <f t="shared" si="2"/>
        <v>0</v>
      </c>
      <c r="AC14" s="75"/>
    </row>
    <row r="15" spans="1:29" ht="37.5" customHeight="1">
      <c r="A15" s="48">
        <v>5</v>
      </c>
      <c r="B15" s="391" t="s">
        <v>341</v>
      </c>
      <c r="C15" s="392"/>
      <c r="D15" s="392"/>
      <c r="E15" s="392"/>
      <c r="F15" s="392"/>
      <c r="G15" s="392"/>
      <c r="H15" s="392"/>
      <c r="I15" s="392"/>
      <c r="J15" s="52"/>
      <c r="K15" s="52"/>
      <c r="L15" s="52"/>
      <c r="M15" s="75"/>
      <c r="N15" s="52"/>
      <c r="O15" s="52"/>
      <c r="P15" s="52"/>
      <c r="Q15" s="75"/>
      <c r="R15" s="52"/>
      <c r="S15" s="52"/>
      <c r="T15" s="52">
        <f t="shared" si="0"/>
        <v>0</v>
      </c>
      <c r="U15" s="75"/>
      <c r="V15" s="52"/>
      <c r="W15" s="52"/>
      <c r="X15" s="52">
        <f t="shared" si="3"/>
        <v>0</v>
      </c>
      <c r="Y15" s="75"/>
      <c r="Z15" s="249">
        <f t="shared" si="1"/>
        <v>0</v>
      </c>
      <c r="AA15" s="249">
        <f t="shared" si="1"/>
        <v>0</v>
      </c>
      <c r="AB15" s="52">
        <f t="shared" si="2"/>
        <v>0</v>
      </c>
      <c r="AC15" s="75"/>
    </row>
    <row r="16" spans="1:29" ht="20.100000000000001" customHeight="1">
      <c r="A16" s="48">
        <v>6</v>
      </c>
      <c r="B16" s="350" t="s">
        <v>312</v>
      </c>
      <c r="C16" s="350"/>
      <c r="D16" s="350"/>
      <c r="E16" s="350"/>
      <c r="F16" s="350"/>
      <c r="G16" s="350"/>
      <c r="H16" s="350"/>
      <c r="I16" s="350"/>
      <c r="J16" s="52"/>
      <c r="K16" s="52"/>
      <c r="L16" s="52"/>
      <c r="M16" s="75"/>
      <c r="N16" s="52"/>
      <c r="O16" s="52"/>
      <c r="P16" s="52"/>
      <c r="Q16" s="75"/>
      <c r="R16" s="52"/>
      <c r="S16" s="52"/>
      <c r="T16" s="52">
        <f t="shared" si="0"/>
        <v>0</v>
      </c>
      <c r="U16" s="75"/>
      <c r="V16" s="52"/>
      <c r="W16" s="52"/>
      <c r="X16" s="52">
        <f t="shared" si="3"/>
        <v>0</v>
      </c>
      <c r="Y16" s="75"/>
      <c r="Z16" s="249">
        <f t="shared" si="1"/>
        <v>0</v>
      </c>
      <c r="AA16" s="249">
        <f t="shared" si="1"/>
        <v>0</v>
      </c>
      <c r="AB16" s="52">
        <f t="shared" si="2"/>
        <v>0</v>
      </c>
      <c r="AC16" s="75"/>
    </row>
    <row r="17" spans="1:32" ht="24.95" customHeight="1">
      <c r="A17" s="393" t="s">
        <v>143</v>
      </c>
      <c r="B17" s="394"/>
      <c r="C17" s="394"/>
      <c r="D17" s="394"/>
      <c r="E17" s="394"/>
      <c r="F17" s="394"/>
      <c r="G17" s="394"/>
      <c r="H17" s="394"/>
      <c r="I17" s="394"/>
      <c r="J17" s="203">
        <f t="shared" ref="J17:AA17" si="5">SUM(J10:J16)</f>
        <v>0</v>
      </c>
      <c r="K17" s="203">
        <f t="shared" si="5"/>
        <v>0</v>
      </c>
      <c r="L17" s="65">
        <f>SUM(L10:L16)</f>
        <v>0</v>
      </c>
      <c r="M17" s="76"/>
      <c r="N17" s="203">
        <f t="shared" si="5"/>
        <v>0</v>
      </c>
      <c r="O17" s="203">
        <f t="shared" si="5"/>
        <v>0</v>
      </c>
      <c r="P17" s="65">
        <f>SUM(P10:P16)</f>
        <v>0</v>
      </c>
      <c r="Q17" s="76"/>
      <c r="R17" s="203">
        <f t="shared" si="5"/>
        <v>25</v>
      </c>
      <c r="S17" s="203">
        <f t="shared" si="5"/>
        <v>18</v>
      </c>
      <c r="T17" s="65">
        <f>SUM(T10:T16)</f>
        <v>-7</v>
      </c>
      <c r="U17" s="76">
        <f>S17/R17*100</f>
        <v>72</v>
      </c>
      <c r="V17" s="203">
        <f t="shared" si="5"/>
        <v>240</v>
      </c>
      <c r="W17" s="203">
        <f t="shared" si="5"/>
        <v>238</v>
      </c>
      <c r="X17" s="52">
        <f t="shared" si="3"/>
        <v>2</v>
      </c>
      <c r="Y17" s="75">
        <f>W17/V17*100</f>
        <v>99.166666666666671</v>
      </c>
      <c r="Z17" s="203">
        <f t="shared" si="5"/>
        <v>265</v>
      </c>
      <c r="AA17" s="203">
        <f t="shared" si="5"/>
        <v>256</v>
      </c>
      <c r="AB17" s="65">
        <f>SUM(AB10:AB16)</f>
        <v>-9</v>
      </c>
      <c r="AC17" s="75">
        <f t="shared" si="4"/>
        <v>96.603773584905667</v>
      </c>
    </row>
    <row r="18" spans="1:32" ht="24.95" customHeight="1">
      <c r="A18" s="391" t="s">
        <v>342</v>
      </c>
      <c r="B18" s="392"/>
      <c r="C18" s="392"/>
      <c r="D18" s="392"/>
      <c r="E18" s="392"/>
      <c r="F18" s="392"/>
      <c r="G18" s="392"/>
      <c r="H18" s="392"/>
      <c r="I18" s="392"/>
      <c r="J18" s="195">
        <f>J17/Z17*100</f>
        <v>0</v>
      </c>
      <c r="K18" s="195">
        <f>K17/AA17*100</f>
        <v>0</v>
      </c>
      <c r="L18" s="46"/>
      <c r="M18" s="46"/>
      <c r="N18" s="195">
        <f>N17/Z17*100</f>
        <v>0</v>
      </c>
      <c r="O18" s="195">
        <f>O17/AA17*100</f>
        <v>0</v>
      </c>
      <c r="P18" s="46"/>
      <c r="Q18" s="46"/>
      <c r="R18" s="195">
        <f>R17/Z17*100</f>
        <v>9.433962264150944</v>
      </c>
      <c r="S18" s="195">
        <f>S17/AA17*100</f>
        <v>7.03125</v>
      </c>
      <c r="T18" s="46"/>
      <c r="U18" s="46"/>
      <c r="V18" s="195">
        <f>V17/Z17*100</f>
        <v>90.566037735849065</v>
      </c>
      <c r="W18" s="195">
        <f>W17/AA17*100</f>
        <v>92.96875</v>
      </c>
      <c r="X18" s="46"/>
      <c r="Y18" s="46"/>
      <c r="Z18" s="195">
        <f>SUM(J18,N18,R18,V18)</f>
        <v>100.00000000000001</v>
      </c>
      <c r="AA18" s="195">
        <f>SUM(K18,O18,S18,W18)</f>
        <v>100</v>
      </c>
      <c r="AB18" s="46"/>
      <c r="AC18" s="46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15" customHeight="1">
      <c r="A21" s="1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0.25" customHeight="1">
      <c r="A22" s="12"/>
      <c r="B22" s="12"/>
      <c r="C22" s="5" t="s">
        <v>343</v>
      </c>
      <c r="D22" s="5"/>
      <c r="E22" s="5"/>
      <c r="F22" s="5"/>
      <c r="G22" s="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21.75" customHeight="1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32" ht="30" customHeight="1">
      <c r="A25" s="351" t="s">
        <v>334</v>
      </c>
      <c r="B25" s="352" t="s">
        <v>344</v>
      </c>
      <c r="C25" s="353"/>
      <c r="D25" s="358" t="s">
        <v>345</v>
      </c>
      <c r="E25" s="358"/>
      <c r="F25" s="358" t="s">
        <v>346</v>
      </c>
      <c r="G25" s="358"/>
      <c r="H25" s="358" t="s">
        <v>347</v>
      </c>
      <c r="I25" s="358"/>
      <c r="J25" s="358" t="s">
        <v>348</v>
      </c>
      <c r="K25" s="358"/>
      <c r="L25" s="358" t="s">
        <v>27</v>
      </c>
      <c r="M25" s="358"/>
      <c r="N25" s="358"/>
      <c r="O25" s="358"/>
      <c r="P25" s="358"/>
      <c r="Q25" s="358"/>
      <c r="R25" s="358"/>
      <c r="S25" s="358"/>
      <c r="T25" s="358"/>
      <c r="U25" s="358"/>
      <c r="V25" s="359" t="s">
        <v>349</v>
      </c>
      <c r="W25" s="359"/>
      <c r="X25" s="359"/>
      <c r="Y25" s="359"/>
      <c r="Z25" s="359"/>
      <c r="AA25" s="359" t="s">
        <v>350</v>
      </c>
      <c r="AB25" s="359"/>
      <c r="AC25" s="359"/>
      <c r="AD25" s="359"/>
      <c r="AE25" s="359"/>
      <c r="AF25" s="359"/>
    </row>
    <row r="26" spans="1:32" ht="31.5" customHeight="1">
      <c r="A26" s="351"/>
      <c r="B26" s="354"/>
      <c r="C26" s="355"/>
      <c r="D26" s="358"/>
      <c r="E26" s="358"/>
      <c r="F26" s="358"/>
      <c r="G26" s="358"/>
      <c r="H26" s="358"/>
      <c r="I26" s="358"/>
      <c r="J26" s="358"/>
      <c r="K26" s="358"/>
      <c r="L26" s="358" t="s">
        <v>351</v>
      </c>
      <c r="M26" s="358"/>
      <c r="N26" s="358" t="s">
        <v>352</v>
      </c>
      <c r="O26" s="358"/>
      <c r="P26" s="358" t="s">
        <v>353</v>
      </c>
      <c r="Q26" s="358"/>
      <c r="R26" s="358"/>
      <c r="S26" s="358"/>
      <c r="T26" s="358"/>
      <c r="U26" s="358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</row>
    <row r="27" spans="1:32" ht="114.75" customHeight="1">
      <c r="A27" s="351"/>
      <c r="B27" s="356"/>
      <c r="C27" s="357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 t="s">
        <v>354</v>
      </c>
      <c r="Q27" s="358"/>
      <c r="R27" s="358" t="s">
        <v>355</v>
      </c>
      <c r="S27" s="358"/>
      <c r="T27" s="358" t="s">
        <v>356</v>
      </c>
      <c r="U27" s="358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</row>
    <row r="28" spans="1:32" ht="21.75" customHeight="1">
      <c r="A28" s="204">
        <v>1</v>
      </c>
      <c r="B28" s="367">
        <v>2</v>
      </c>
      <c r="C28" s="368"/>
      <c r="D28" s="358">
        <v>3</v>
      </c>
      <c r="E28" s="358"/>
      <c r="F28" s="358">
        <v>4</v>
      </c>
      <c r="G28" s="358"/>
      <c r="H28" s="358">
        <v>5</v>
      </c>
      <c r="I28" s="358"/>
      <c r="J28" s="358">
        <v>6</v>
      </c>
      <c r="K28" s="358"/>
      <c r="L28" s="367">
        <v>7</v>
      </c>
      <c r="M28" s="368"/>
      <c r="N28" s="367">
        <v>8</v>
      </c>
      <c r="O28" s="368"/>
      <c r="P28" s="358">
        <v>9</v>
      </c>
      <c r="Q28" s="358"/>
      <c r="R28" s="351">
        <v>10</v>
      </c>
      <c r="S28" s="351"/>
      <c r="T28" s="358">
        <v>11</v>
      </c>
      <c r="U28" s="358"/>
      <c r="V28" s="358">
        <v>12</v>
      </c>
      <c r="W28" s="358"/>
      <c r="X28" s="358"/>
      <c r="Y28" s="358"/>
      <c r="Z28" s="358"/>
      <c r="AA28" s="358">
        <v>13</v>
      </c>
      <c r="AB28" s="358"/>
      <c r="AC28" s="358"/>
      <c r="AD28" s="358"/>
      <c r="AE28" s="358"/>
      <c r="AF28" s="358"/>
    </row>
    <row r="29" spans="1:32" ht="21.75" customHeight="1">
      <c r="A29" s="140"/>
      <c r="B29" s="360"/>
      <c r="C29" s="361"/>
      <c r="D29" s="358"/>
      <c r="E29" s="358"/>
      <c r="F29" s="362"/>
      <c r="G29" s="362"/>
      <c r="H29" s="362"/>
      <c r="I29" s="362"/>
      <c r="J29" s="362"/>
      <c r="K29" s="362"/>
      <c r="L29" s="363"/>
      <c r="M29" s="364"/>
      <c r="N29" s="365">
        <f>SUM(P29,R29,T29)</f>
        <v>0</v>
      </c>
      <c r="O29" s="366"/>
      <c r="P29" s="362"/>
      <c r="Q29" s="362"/>
      <c r="R29" s="362"/>
      <c r="S29" s="362"/>
      <c r="T29" s="362"/>
      <c r="U29" s="362"/>
      <c r="V29" s="370"/>
      <c r="W29" s="370"/>
      <c r="X29" s="370"/>
      <c r="Y29" s="370"/>
      <c r="Z29" s="370"/>
      <c r="AA29" s="369"/>
      <c r="AB29" s="369"/>
      <c r="AC29" s="369"/>
      <c r="AD29" s="369"/>
      <c r="AE29" s="369"/>
      <c r="AF29" s="369"/>
    </row>
    <row r="30" spans="1:32" ht="21.75" customHeight="1">
      <c r="A30" s="140"/>
      <c r="B30" s="360"/>
      <c r="C30" s="361"/>
      <c r="D30" s="358"/>
      <c r="E30" s="358"/>
      <c r="F30" s="362"/>
      <c r="G30" s="362"/>
      <c r="H30" s="362"/>
      <c r="I30" s="362"/>
      <c r="J30" s="362"/>
      <c r="K30" s="362"/>
      <c r="L30" s="363"/>
      <c r="M30" s="364"/>
      <c r="N30" s="365">
        <f t="shared" ref="N30:N35" si="6">SUM(P30,R30,T30)</f>
        <v>0</v>
      </c>
      <c r="O30" s="366"/>
      <c r="P30" s="362"/>
      <c r="Q30" s="362"/>
      <c r="R30" s="362"/>
      <c r="S30" s="362"/>
      <c r="T30" s="362"/>
      <c r="U30" s="362"/>
      <c r="V30" s="370"/>
      <c r="W30" s="370"/>
      <c r="X30" s="370"/>
      <c r="Y30" s="370"/>
      <c r="Z30" s="370"/>
      <c r="AA30" s="369"/>
      <c r="AB30" s="369"/>
      <c r="AC30" s="369"/>
      <c r="AD30" s="369"/>
      <c r="AE30" s="369"/>
      <c r="AF30" s="369"/>
    </row>
    <row r="31" spans="1:32" ht="21.75" customHeight="1">
      <c r="A31" s="140"/>
      <c r="B31" s="360"/>
      <c r="C31" s="361"/>
      <c r="D31" s="358"/>
      <c r="E31" s="358"/>
      <c r="F31" s="362"/>
      <c r="G31" s="362"/>
      <c r="H31" s="362"/>
      <c r="I31" s="362"/>
      <c r="J31" s="362"/>
      <c r="K31" s="362"/>
      <c r="L31" s="363"/>
      <c r="M31" s="364"/>
      <c r="N31" s="365">
        <f t="shared" si="6"/>
        <v>0</v>
      </c>
      <c r="O31" s="366"/>
      <c r="P31" s="362"/>
      <c r="Q31" s="362"/>
      <c r="R31" s="362"/>
      <c r="S31" s="362"/>
      <c r="T31" s="362"/>
      <c r="U31" s="362"/>
      <c r="V31" s="370"/>
      <c r="W31" s="370"/>
      <c r="X31" s="370"/>
      <c r="Y31" s="370"/>
      <c r="Z31" s="370"/>
      <c r="AA31" s="369"/>
      <c r="AB31" s="369"/>
      <c r="AC31" s="369"/>
      <c r="AD31" s="369"/>
      <c r="AE31" s="369"/>
      <c r="AF31" s="369"/>
    </row>
    <row r="32" spans="1:32" ht="20.25" customHeight="1">
      <c r="A32" s="140"/>
      <c r="B32" s="360"/>
      <c r="C32" s="361"/>
      <c r="D32" s="358"/>
      <c r="E32" s="358"/>
      <c r="F32" s="362"/>
      <c r="G32" s="362"/>
      <c r="H32" s="362"/>
      <c r="I32" s="362"/>
      <c r="J32" s="362"/>
      <c r="K32" s="362"/>
      <c r="L32" s="363"/>
      <c r="M32" s="364"/>
      <c r="N32" s="365">
        <f t="shared" si="6"/>
        <v>0</v>
      </c>
      <c r="O32" s="366"/>
      <c r="P32" s="362"/>
      <c r="Q32" s="362"/>
      <c r="R32" s="362"/>
      <c r="S32" s="362"/>
      <c r="T32" s="362"/>
      <c r="U32" s="362"/>
      <c r="V32" s="370"/>
      <c r="W32" s="370"/>
      <c r="X32" s="370"/>
      <c r="Y32" s="370"/>
      <c r="Z32" s="370"/>
      <c r="AA32" s="369"/>
      <c r="AB32" s="369"/>
      <c r="AC32" s="369"/>
      <c r="AD32" s="369"/>
      <c r="AE32" s="369"/>
      <c r="AF32" s="369"/>
    </row>
    <row r="33" spans="1:32" ht="20.25" customHeight="1">
      <c r="A33" s="140"/>
      <c r="B33" s="360"/>
      <c r="C33" s="361"/>
      <c r="D33" s="358"/>
      <c r="E33" s="358"/>
      <c r="F33" s="362"/>
      <c r="G33" s="362"/>
      <c r="H33" s="362"/>
      <c r="I33" s="362"/>
      <c r="J33" s="362"/>
      <c r="K33" s="362"/>
      <c r="L33" s="363"/>
      <c r="M33" s="364"/>
      <c r="N33" s="365">
        <f t="shared" si="6"/>
        <v>0</v>
      </c>
      <c r="O33" s="366"/>
      <c r="P33" s="362"/>
      <c r="Q33" s="362"/>
      <c r="R33" s="362"/>
      <c r="S33" s="362"/>
      <c r="T33" s="362"/>
      <c r="U33" s="362"/>
      <c r="V33" s="370"/>
      <c r="W33" s="370"/>
      <c r="X33" s="370"/>
      <c r="Y33" s="370"/>
      <c r="Z33" s="370"/>
      <c r="AA33" s="369"/>
      <c r="AB33" s="369"/>
      <c r="AC33" s="369"/>
      <c r="AD33" s="369"/>
      <c r="AE33" s="369"/>
      <c r="AF33" s="369"/>
    </row>
    <row r="34" spans="1:32" ht="20.25" customHeight="1">
      <c r="A34" s="140"/>
      <c r="B34" s="360"/>
      <c r="C34" s="361"/>
      <c r="D34" s="358"/>
      <c r="E34" s="358"/>
      <c r="F34" s="362"/>
      <c r="G34" s="362"/>
      <c r="H34" s="362"/>
      <c r="I34" s="362"/>
      <c r="J34" s="362"/>
      <c r="K34" s="362"/>
      <c r="L34" s="363"/>
      <c r="M34" s="364"/>
      <c r="N34" s="365">
        <f t="shared" si="6"/>
        <v>0</v>
      </c>
      <c r="O34" s="366"/>
      <c r="P34" s="362"/>
      <c r="Q34" s="362"/>
      <c r="R34" s="362"/>
      <c r="S34" s="362"/>
      <c r="T34" s="362"/>
      <c r="U34" s="362"/>
      <c r="V34" s="370"/>
      <c r="W34" s="370"/>
      <c r="X34" s="370"/>
      <c r="Y34" s="370"/>
      <c r="Z34" s="370"/>
      <c r="AA34" s="369"/>
      <c r="AB34" s="369"/>
      <c r="AC34" s="369"/>
      <c r="AD34" s="369"/>
      <c r="AE34" s="369"/>
      <c r="AF34" s="369"/>
    </row>
    <row r="35" spans="1:32" ht="20.25" customHeight="1">
      <c r="A35" s="140"/>
      <c r="B35" s="360"/>
      <c r="C35" s="361"/>
      <c r="D35" s="358"/>
      <c r="E35" s="358"/>
      <c r="F35" s="362"/>
      <c r="G35" s="362"/>
      <c r="H35" s="362"/>
      <c r="I35" s="362"/>
      <c r="J35" s="362"/>
      <c r="K35" s="362"/>
      <c r="L35" s="363"/>
      <c r="M35" s="364"/>
      <c r="N35" s="365">
        <f t="shared" si="6"/>
        <v>0</v>
      </c>
      <c r="O35" s="366"/>
      <c r="P35" s="362"/>
      <c r="Q35" s="362"/>
      <c r="R35" s="362"/>
      <c r="S35" s="362"/>
      <c r="T35" s="362"/>
      <c r="U35" s="362"/>
      <c r="V35" s="370"/>
      <c r="W35" s="370"/>
      <c r="X35" s="370"/>
      <c r="Y35" s="370"/>
      <c r="Z35" s="370"/>
      <c r="AA35" s="369"/>
      <c r="AB35" s="369"/>
      <c r="AC35" s="369"/>
      <c r="AD35" s="369"/>
      <c r="AE35" s="369"/>
      <c r="AF35" s="369"/>
    </row>
    <row r="36" spans="1:32" ht="20.25" customHeight="1">
      <c r="A36" s="396" t="s">
        <v>143</v>
      </c>
      <c r="B36" s="397"/>
      <c r="C36" s="397"/>
      <c r="D36" s="397"/>
      <c r="E36" s="398"/>
      <c r="F36" s="371">
        <f>SUM(F29:F35)</f>
        <v>0</v>
      </c>
      <c r="G36" s="371"/>
      <c r="H36" s="371">
        <f>SUM(H29:H35)</f>
        <v>0</v>
      </c>
      <c r="I36" s="371"/>
      <c r="J36" s="371">
        <f>SUM(J29:J35)</f>
        <v>0</v>
      </c>
      <c r="K36" s="371"/>
      <c r="L36" s="371">
        <f>SUM(L29:L35)</f>
        <v>0</v>
      </c>
      <c r="M36" s="371"/>
      <c r="N36" s="371">
        <f>SUM(N29:N35)</f>
        <v>0</v>
      </c>
      <c r="O36" s="371"/>
      <c r="P36" s="371">
        <f>SUM(P29:P35)</f>
        <v>0</v>
      </c>
      <c r="Q36" s="371"/>
      <c r="R36" s="371">
        <f>SUM(R29:R35)</f>
        <v>0</v>
      </c>
      <c r="S36" s="371"/>
      <c r="T36" s="371">
        <f>SUM(T29:T35)</f>
        <v>0</v>
      </c>
      <c r="U36" s="371"/>
      <c r="V36" s="395"/>
      <c r="W36" s="395"/>
      <c r="X36" s="395"/>
      <c r="Y36" s="395"/>
      <c r="Z36" s="395"/>
      <c r="AA36" s="372"/>
      <c r="AB36" s="372"/>
      <c r="AC36" s="372"/>
      <c r="AD36" s="372"/>
      <c r="AE36" s="372"/>
      <c r="AF36" s="372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20.25" customHeight="1">
      <c r="A39" s="304" t="s">
        <v>457</v>
      </c>
      <c r="B39" s="304"/>
      <c r="C39" s="258" t="s">
        <v>122</v>
      </c>
      <c r="D39" s="258"/>
      <c r="E39" s="258"/>
      <c r="F39" s="258"/>
      <c r="G39" s="258"/>
      <c r="H39" s="258"/>
      <c r="I39" s="258"/>
      <c r="J39" s="101"/>
      <c r="K39" s="279" t="s">
        <v>453</v>
      </c>
      <c r="L39" s="279"/>
      <c r="M39" s="279"/>
      <c r="N39" s="280"/>
      <c r="O39" s="280"/>
      <c r="P39" s="241"/>
      <c r="Q39" s="241"/>
      <c r="R39" s="241"/>
      <c r="S39" s="241"/>
    </row>
    <row r="40" spans="1:32" ht="15" customHeight="1">
      <c r="A40" s="245" t="s">
        <v>313</v>
      </c>
      <c r="B40" s="245"/>
      <c r="C40" s="259" t="s">
        <v>314</v>
      </c>
      <c r="D40" s="259"/>
      <c r="E40" s="259"/>
      <c r="F40" s="259"/>
      <c r="G40" s="259"/>
      <c r="H40" s="259"/>
      <c r="I40" s="259"/>
      <c r="J40" s="246"/>
      <c r="K40" s="349" t="s">
        <v>123</v>
      </c>
      <c r="L40" s="349"/>
      <c r="M40" s="349"/>
      <c r="N40" s="313"/>
      <c r="O40" s="313"/>
      <c r="P40" s="241"/>
      <c r="Q40" s="241"/>
      <c r="R40" s="241"/>
      <c r="S40" s="241"/>
      <c r="T40" s="281" t="s">
        <v>357</v>
      </c>
      <c r="U40" s="281"/>
      <c r="V40" s="281"/>
      <c r="W40" s="281"/>
      <c r="X40" s="281"/>
    </row>
    <row r="41" spans="1:32" s="4" customForma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390"/>
      <c r="U41" s="390"/>
      <c r="V41" s="390"/>
      <c r="W41" s="390"/>
      <c r="X41" s="390"/>
      <c r="Y41" s="177"/>
      <c r="Z41" s="177"/>
      <c r="AA41" s="177"/>
      <c r="AB41" s="177"/>
      <c r="AC41" s="177"/>
      <c r="AD41" s="177"/>
      <c r="AE41" s="177"/>
      <c r="AF41" s="177"/>
    </row>
    <row r="42" spans="1:32" s="20" customFormat="1" ht="16.5" customHeight="1">
      <c r="C42" s="49"/>
      <c r="D42" s="41"/>
      <c r="E42" s="41"/>
      <c r="F42" s="40"/>
      <c r="G42" s="40"/>
      <c r="H42" s="40"/>
      <c r="I42" s="40"/>
      <c r="J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32" s="4" customFormat="1">
      <c r="A43" s="177"/>
      <c r="B43" s="177"/>
      <c r="C43" s="177"/>
      <c r="D43" s="177"/>
      <c r="E43" s="177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7"/>
      <c r="Z43" s="177"/>
      <c r="AA43" s="177"/>
      <c r="AB43" s="177"/>
      <c r="AC43" s="177"/>
      <c r="AD43" s="177"/>
      <c r="AE43" s="177"/>
      <c r="AF43" s="177"/>
    </row>
    <row r="44" spans="1:32">
      <c r="C44" s="21"/>
      <c r="D44" s="21"/>
      <c r="E44" s="21"/>
      <c r="F44" s="21"/>
      <c r="G44" s="21"/>
      <c r="H44" s="21"/>
      <c r="I44" s="50"/>
      <c r="J44" s="50"/>
      <c r="K44" s="50"/>
      <c r="L44" s="50"/>
      <c r="M44" s="50"/>
      <c r="N44" s="50"/>
      <c r="O44" s="50"/>
      <c r="P44" s="50"/>
      <c r="Q44" s="50"/>
      <c r="R44" s="21"/>
      <c r="S44" s="21"/>
    </row>
    <row r="45" spans="1:32">
      <c r="C45" s="21"/>
      <c r="D45" s="21"/>
      <c r="E45" s="21"/>
      <c r="F45" s="21"/>
      <c r="G45" s="21"/>
      <c r="H45" s="21"/>
      <c r="I45" s="21"/>
      <c r="J45" s="21"/>
      <c r="K45" s="21"/>
      <c r="L45" s="50"/>
      <c r="M45" s="50"/>
      <c r="N45" s="50"/>
      <c r="O45" s="50"/>
      <c r="P45" s="50"/>
      <c r="Q45" s="50"/>
      <c r="R45" s="50"/>
      <c r="S45" s="50"/>
      <c r="T45" s="248"/>
      <c r="U45" s="248"/>
      <c r="V45" s="248"/>
      <c r="W45" s="248"/>
    </row>
    <row r="46" spans="1:32">
      <c r="C46" s="21"/>
      <c r="D46" s="21"/>
      <c r="E46" s="21"/>
      <c r="F46" s="21"/>
      <c r="G46" s="21"/>
      <c r="H46" s="21"/>
      <c r="I46" s="21"/>
      <c r="J46" s="21"/>
      <c r="K46" s="21"/>
      <c r="L46" s="50"/>
      <c r="M46" s="50"/>
      <c r="N46" s="50"/>
      <c r="O46" s="50"/>
      <c r="P46" s="50"/>
      <c r="Q46" s="50"/>
      <c r="R46" s="50"/>
      <c r="S46" s="50"/>
      <c r="T46" s="248"/>
      <c r="U46" s="248"/>
      <c r="V46" s="248"/>
      <c r="W46" s="248"/>
    </row>
    <row r="47" spans="1:32">
      <c r="C47" s="22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  <row r="56" spans="3:3" ht="19.5">
      <c r="C56" s="23"/>
    </row>
  </sheetData>
  <mergeCells count="168">
    <mergeCell ref="AA33:AF33"/>
    <mergeCell ref="T30:U30"/>
    <mergeCell ref="T41:X41"/>
    <mergeCell ref="M7:M8"/>
    <mergeCell ref="B15:I15"/>
    <mergeCell ref="A18:I18"/>
    <mergeCell ref="B14:I14"/>
    <mergeCell ref="J7:J8"/>
    <mergeCell ref="K7:K8"/>
    <mergeCell ref="A17:I17"/>
    <mergeCell ref="B10:I10"/>
    <mergeCell ref="B11:I11"/>
    <mergeCell ref="B12:I12"/>
    <mergeCell ref="B16:I16"/>
    <mergeCell ref="O7:O8"/>
    <mergeCell ref="T40:X40"/>
    <mergeCell ref="V36:Z36"/>
    <mergeCell ref="A36:E36"/>
    <mergeCell ref="F36:G36"/>
    <mergeCell ref="H36:I36"/>
    <mergeCell ref="V30:Z30"/>
    <mergeCell ref="B35:C35"/>
    <mergeCell ref="D35:E35"/>
    <mergeCell ref="F35:G35"/>
    <mergeCell ref="W7:W8"/>
    <mergeCell ref="A39:B39"/>
    <mergeCell ref="C39:I39"/>
    <mergeCell ref="K39:O39"/>
    <mergeCell ref="C40:I40"/>
    <mergeCell ref="K40:O40"/>
    <mergeCell ref="B9:I9"/>
    <mergeCell ref="T34:U34"/>
    <mergeCell ref="V34:Z34"/>
    <mergeCell ref="T35:U35"/>
    <mergeCell ref="V35:Z35"/>
    <mergeCell ref="T32:U32"/>
    <mergeCell ref="V32:Z32"/>
    <mergeCell ref="T33:U33"/>
    <mergeCell ref="V33:Z33"/>
    <mergeCell ref="H35:I35"/>
    <mergeCell ref="J35:K35"/>
    <mergeCell ref="J36:K36"/>
    <mergeCell ref="B34:C34"/>
    <mergeCell ref="D34:E34"/>
    <mergeCell ref="F34:G34"/>
    <mergeCell ref="H34:I34"/>
    <mergeCell ref="J34:K34"/>
    <mergeCell ref="L34:M34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N7:N8"/>
    <mergeCell ref="Y7:Y8"/>
    <mergeCell ref="Z7:Z8"/>
    <mergeCell ref="N6:Q6"/>
    <mergeCell ref="V6:Y6"/>
    <mergeCell ref="V7:V8"/>
    <mergeCell ref="AA30:AF30"/>
    <mergeCell ref="T31:U31"/>
    <mergeCell ref="V31:Z31"/>
    <mergeCell ref="AA31:AF31"/>
    <mergeCell ref="T28:U28"/>
    <mergeCell ref="V28:Z28"/>
    <mergeCell ref="AA28:AF28"/>
    <mergeCell ref="L36:M36"/>
    <mergeCell ref="N36:O36"/>
    <mergeCell ref="P36:Q36"/>
    <mergeCell ref="R36:S36"/>
    <mergeCell ref="T36:U36"/>
    <mergeCell ref="L35:M35"/>
    <mergeCell ref="N35:O35"/>
    <mergeCell ref="P35:Q35"/>
    <mergeCell ref="R35:S35"/>
    <mergeCell ref="R34:S34"/>
    <mergeCell ref="T29:U29"/>
    <mergeCell ref="V29:Z29"/>
    <mergeCell ref="AA29:AF29"/>
    <mergeCell ref="AA36:AF36"/>
    <mergeCell ref="AA34:AF34"/>
    <mergeCell ref="AA35:AF35"/>
    <mergeCell ref="AA32:AF32"/>
    <mergeCell ref="N34:O34"/>
    <mergeCell ref="P34:Q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28:S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AA25:AF27"/>
    <mergeCell ref="L26:M27"/>
    <mergeCell ref="N26:O27"/>
    <mergeCell ref="P26:U26"/>
    <mergeCell ref="P27:Q27"/>
    <mergeCell ref="R27:S27"/>
    <mergeCell ref="T27:U27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28:C28"/>
    <mergeCell ref="D28:E28"/>
    <mergeCell ref="F28:G28"/>
    <mergeCell ref="H28:I28"/>
    <mergeCell ref="J28:K28"/>
    <mergeCell ref="L28:M28"/>
    <mergeCell ref="N28:O28"/>
    <mergeCell ref="P28:Q28"/>
    <mergeCell ref="B13:I13"/>
    <mergeCell ref="A25:A27"/>
    <mergeCell ref="B25:C27"/>
    <mergeCell ref="D25:E27"/>
    <mergeCell ref="F25:G27"/>
    <mergeCell ref="H25:I27"/>
    <mergeCell ref="J25:K27"/>
    <mergeCell ref="L25:U25"/>
    <mergeCell ref="V25:Z27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8:AC18 J17" formulaRange="1"/>
    <ignoredError sqref="X18:Y18 L18 J18 M18:N18 P18:R18 T18:V18" evalError="1" formulaRange="1"/>
    <ignoredError sqref="Z18:AA18 K18 O18 S18 W18 U12" evalError="1"/>
    <ignoredError sqref="Z17:AA17 N17 V17:W17 R17:S17" evalError="1" formula="1" formulaRange="1"/>
    <ignoredError sqref="U17" evalError="1" formula="1"/>
    <ignoredError sqref="T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revision/>
  <cp:lastPrinted>2025-07-25T10:27:14Z</cp:lastPrinted>
  <dcterms:created xsi:type="dcterms:W3CDTF">2003-03-13T16:00:22Z</dcterms:created>
  <dcterms:modified xsi:type="dcterms:W3CDTF">2025-10-23T07:50:48Z</dcterms:modified>
</cp:coreProperties>
</file>