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МОЇ ДОКУМЕНТИ\фінансовий звіт\2025\звіт за 3 кв.2025\"/>
    </mc:Choice>
  </mc:AlternateContent>
  <bookViews>
    <workbookView xWindow="-60" yWindow="-60" windowWidth="15480" windowHeight="11640" tabRatio="794" firstSheet="2" activeTab="5"/>
  </bookViews>
  <sheets>
    <sheet name="Осн. фін. пок." sheetId="14" r:id="rId1"/>
    <sheet name="І. Інф. до звіт." sheetId="2" r:id="rId2"/>
    <sheet name="ІІ. Розр. з бюджетом" sheetId="19" r:id="rId3"/>
    <sheet name="ІІІ. Рух грош. коштів" sheetId="18" r:id="rId4"/>
    <sheet name="IV кап.інв. V кред." sheetId="3" r:id="rId5"/>
    <sheet name="VI-VII джер.кап.інв." sheetId="9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</externalReferences>
  <definedNames>
    <definedName name="__123Graph_XGRAPH3" hidden="1">[1]GDP!#REF!</definedName>
    <definedName name="aa">'[2]1993'!$A$1:$IV$3,'[2]1993'!$A$1:$A$65536</definedName>
    <definedName name="ad">'[3]МТР Газ України'!$B$1</definedName>
    <definedName name="as">'[4]МТР Газ України'!$B$1</definedName>
    <definedName name="asdf">[5]Inform!$E$6</definedName>
    <definedName name="asdfg">[5]Inform!$F$2</definedName>
    <definedName name="BuiltIn_Print_Area___1___1">#REF!</definedName>
    <definedName name="ClDate">[6]Inform!$E$6</definedName>
    <definedName name="ClDate_21">[7]Inform!$E$6</definedName>
    <definedName name="ClDate_25">[7]Inform!$E$6</definedName>
    <definedName name="ClDate_6">[8]Inform!$E$6</definedName>
    <definedName name="CompName">[6]Inform!$F$2</definedName>
    <definedName name="CompName_21">[7]Inform!$F$2</definedName>
    <definedName name="CompName_25">[7]Inform!$F$2</definedName>
    <definedName name="CompName_6">[8]Inform!$F$2</definedName>
    <definedName name="CompNameE">[6]Inform!$G$2</definedName>
    <definedName name="CompNameE_21">[7]Inform!$G$2</definedName>
    <definedName name="CompNameE_25">[7]Inform!$G$2</definedName>
    <definedName name="CompNameE_6">[8]Inform!$G$2</definedName>
    <definedName name="Cost_Category_National_ID">#REF!</definedName>
    <definedName name="Cе511">#REF!</definedName>
    <definedName name="d">'[9]МТР Газ України'!$B$4</definedName>
    <definedName name="dCPIb">[10]попер_роз!#REF!</definedName>
    <definedName name="dPPIb">[10]попер_роз!#REF!</definedName>
    <definedName name="ds">'[11]7  Інші витрати'!#REF!</definedName>
    <definedName name="Fact_Type_ID">#REF!</definedName>
    <definedName name="G">'[12]МТР Газ України'!$B$1</definedName>
    <definedName name="ij1sssss">'[13]7  Інші витрати'!#REF!</definedName>
    <definedName name="LastItem">[14]Лист1!$A$1</definedName>
    <definedName name="Load">'[15]МТР Газ України'!$B$4</definedName>
    <definedName name="Load_ID">'[16]МТР Газ України'!$B$4</definedName>
    <definedName name="Load_ID_10">'[17]7  Інші витрати'!#REF!</definedName>
    <definedName name="Load_ID_11">'[18]МТР Газ України'!$B$4</definedName>
    <definedName name="Load_ID_12">'[18]МТР Газ України'!$B$4</definedName>
    <definedName name="Load_ID_13">'[18]МТР Газ України'!$B$4</definedName>
    <definedName name="Load_ID_14">'[18]МТР Газ України'!$B$4</definedName>
    <definedName name="Load_ID_15">'[18]МТР Газ України'!$B$4</definedName>
    <definedName name="Load_ID_16">'[18]МТР Газ України'!$B$4</definedName>
    <definedName name="Load_ID_17">'[18]МТР Газ України'!$B$4</definedName>
    <definedName name="Load_ID_18">'[19]МТР Газ України'!$B$4</definedName>
    <definedName name="Load_ID_19">'[20]МТР Газ України'!$B$4</definedName>
    <definedName name="Load_ID_20">'[19]МТР Газ України'!$B$4</definedName>
    <definedName name="Load_ID_200">'[15]МТР Газ України'!$B$4</definedName>
    <definedName name="Load_ID_21">'[21]МТР Газ України'!$B$4</definedName>
    <definedName name="Load_ID_23">'[20]МТР Газ України'!$B$4</definedName>
    <definedName name="Load_ID_25">'[21]МТР Газ України'!$B$4</definedName>
    <definedName name="Load_ID_542">'[22]МТР Газ України'!$B$4</definedName>
    <definedName name="Load_ID_6">'[18]МТР Газ України'!$B$4</definedName>
    <definedName name="OpDate">[6]Inform!$E$5</definedName>
    <definedName name="OpDate_21">[7]Inform!$E$5</definedName>
    <definedName name="OpDate_25">[7]Inform!$E$5</definedName>
    <definedName name="OpDate_6">[8]Inform!$E$5</definedName>
    <definedName name="QR">[23]Inform!$E$5</definedName>
    <definedName name="qw">[5]Inform!$E$5</definedName>
    <definedName name="qwert">[5]Inform!$G$2</definedName>
    <definedName name="qwerty">'[4]МТР Газ України'!$B$4</definedName>
    <definedName name="ShowFil">[14]!ShowFil</definedName>
    <definedName name="SU_ID">#REF!</definedName>
    <definedName name="Time_ID">'[16]МТР Газ України'!$B$1</definedName>
    <definedName name="Time_ID_10">'[17]7  Інші витрати'!#REF!</definedName>
    <definedName name="Time_ID_11">'[18]МТР Газ України'!$B$1</definedName>
    <definedName name="Time_ID_12">'[18]МТР Газ України'!$B$1</definedName>
    <definedName name="Time_ID_13">'[18]МТР Газ України'!$B$1</definedName>
    <definedName name="Time_ID_14">'[18]МТР Газ України'!$B$1</definedName>
    <definedName name="Time_ID_15">'[18]МТР Газ України'!$B$1</definedName>
    <definedName name="Time_ID_16">'[18]МТР Газ України'!$B$1</definedName>
    <definedName name="Time_ID_17">'[18]МТР Газ України'!$B$1</definedName>
    <definedName name="Time_ID_18">'[19]МТР Газ України'!$B$1</definedName>
    <definedName name="Time_ID_19">'[20]МТР Газ України'!$B$1</definedName>
    <definedName name="Time_ID_20">'[19]МТР Газ України'!$B$1</definedName>
    <definedName name="Time_ID_21">'[21]МТР Газ України'!$B$1</definedName>
    <definedName name="Time_ID_23">'[20]МТР Газ України'!$B$1</definedName>
    <definedName name="Time_ID_25">'[21]МТР Газ України'!$B$1</definedName>
    <definedName name="Time_ID_6">'[18]МТР Газ України'!$B$1</definedName>
    <definedName name="Time_ID0">'[16]МТР Газ України'!$F$1</definedName>
    <definedName name="Time_ID0_10">'[17]7  Інші витрати'!#REF!</definedName>
    <definedName name="Time_ID0_11">'[18]МТР Газ України'!$F$1</definedName>
    <definedName name="Time_ID0_12">'[18]МТР Газ України'!$F$1</definedName>
    <definedName name="Time_ID0_13">'[18]МТР Газ України'!$F$1</definedName>
    <definedName name="Time_ID0_14">'[18]МТР Газ України'!$F$1</definedName>
    <definedName name="Time_ID0_15">'[18]МТР Газ України'!$F$1</definedName>
    <definedName name="Time_ID0_16">'[18]МТР Газ України'!$F$1</definedName>
    <definedName name="Time_ID0_17">'[18]МТР Газ України'!$F$1</definedName>
    <definedName name="Time_ID0_18">'[19]МТР Газ України'!$F$1</definedName>
    <definedName name="Time_ID0_19">'[20]МТР Газ України'!$F$1</definedName>
    <definedName name="Time_ID0_20">'[19]МТР Газ України'!$F$1</definedName>
    <definedName name="Time_ID0_21">'[21]МТР Газ України'!$F$1</definedName>
    <definedName name="Time_ID0_23">'[20]МТР Газ України'!$F$1</definedName>
    <definedName name="Time_ID0_25">'[21]МТР Газ України'!$F$1</definedName>
    <definedName name="Time_ID0_6">'[18]МТР Газ України'!$F$1</definedName>
    <definedName name="ttttttt">#REF!</definedName>
    <definedName name="Unit">[6]Inform!$E$38</definedName>
    <definedName name="Unit_21">[7]Inform!$E$38</definedName>
    <definedName name="Unit_25">[7]Inform!$E$38</definedName>
    <definedName name="Unit_6">[8]Inform!$E$38</definedName>
    <definedName name="WQER">'[24]МТР Газ України'!$B$4</definedName>
    <definedName name="wr">'[24]МТР Газ України'!$B$4</definedName>
    <definedName name="yyyy">#REF!</definedName>
    <definedName name="zx">'[4]МТР Газ України'!$F$1</definedName>
    <definedName name="zxc">[5]Inform!$E$38</definedName>
    <definedName name="а">'[13]7  Інші витрати'!#REF!</definedName>
    <definedName name="ав">#REF!</definedName>
    <definedName name="аен">'[24]МТР Газ України'!$B$4</definedName>
    <definedName name="_xlnm.Database">'[25]Ener '!$A$1:$G$2645</definedName>
    <definedName name="в">'[26]МТР Газ України'!$F$1</definedName>
    <definedName name="ватт">'[27]БАЗА  '!#REF!</definedName>
    <definedName name="Д">'[15]МТР Газ України'!$B$4</definedName>
    <definedName name="е">#REF!</definedName>
    <definedName name="є">#REF!</definedName>
    <definedName name="Заголовки_для_печати_МИ">'[28]1993'!$A$1:$IV$3,'[28]1993'!$A$1:$A$65536</definedName>
    <definedName name="і">[29]Inform!$F$2</definedName>
    <definedName name="ів">#REF!</definedName>
    <definedName name="ів___0">#REF!</definedName>
    <definedName name="ів_22">#REF!</definedName>
    <definedName name="ів_26">#REF!</definedName>
    <definedName name="іваіа">'[30]7  Інші витрати'!#REF!</definedName>
    <definedName name="іваф">#REF!</definedName>
    <definedName name="івів">'[12]МТР Газ України'!$B$1</definedName>
    <definedName name="іцу">[23]Inform!$G$2</definedName>
    <definedName name="йуц">#REF!</definedName>
    <definedName name="йцу">#REF!</definedName>
    <definedName name="йцуйй">#REF!</definedName>
    <definedName name="йцукц">'[30]7  Інші витрати'!#REF!</definedName>
    <definedName name="КЕ">#REF!</definedName>
    <definedName name="КЕ___0">#REF!</definedName>
    <definedName name="КЕ_22">#REF!</definedName>
    <definedName name="КЕ_26">#REF!</definedName>
    <definedName name="кен">#REF!</definedName>
    <definedName name="л">#REF!</definedName>
    <definedName name="_xlnm.Print_Area" localSheetId="4">#N/A</definedName>
    <definedName name="_xlnm.Print_Area" localSheetId="5">'VI-VII джер.кап.інв.'!$A$1:$AF$46</definedName>
    <definedName name="_xlnm.Print_Area" localSheetId="1">#N/A</definedName>
    <definedName name="_xlnm.Print_Area" localSheetId="0">'Осн. фін. пок.'!$A$1:$I$129</definedName>
    <definedName name="п">'[13]7  Інші витрати'!#REF!</definedName>
    <definedName name="пдв">'[15]МТР Газ України'!$B$4</definedName>
    <definedName name="пдв_утг">'[15]МТР Газ України'!$F$1</definedName>
    <definedName name="План">#REF!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.">#REF!</definedName>
    <definedName name="ппп">[31]Inform!$E$6</definedName>
    <definedName name="р">#REF!</definedName>
    <definedName name="т">[32]Inform!$E$6</definedName>
    <definedName name="тариф">[33]Inform!$G$2</definedName>
    <definedName name="уйцукйцуйу">#REF!</definedName>
    <definedName name="уке">[34]Inform!$G$2</definedName>
    <definedName name="УТГ">'[15]МТР Газ України'!$B$4</definedName>
    <definedName name="фів">'[24]МТР Газ України'!$B$4</definedName>
    <definedName name="фіваіф">'[30]7  Інші витрати'!#REF!</definedName>
    <definedName name="фф">'[26]МТР Газ України'!$F$1</definedName>
    <definedName name="ц">'[13]7  Інші витрати'!#REF!</definedName>
    <definedName name="ччч">'[35]БАЗА  '!#REF!</definedName>
    <definedName name="ш">#REF!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" i="18" l="1"/>
  <c r="J9" i="3" l="1"/>
  <c r="J8" i="3"/>
  <c r="F7" i="18"/>
  <c r="G76" i="2" l="1"/>
  <c r="F99" i="2" l="1"/>
  <c r="F110" i="14"/>
  <c r="D34" i="18" l="1"/>
  <c r="D7" i="18"/>
  <c r="D19" i="18"/>
  <c r="D8" i="18"/>
  <c r="D12" i="18"/>
  <c r="D11" i="18"/>
  <c r="D23" i="18"/>
  <c r="D22" i="18"/>
  <c r="D21" i="18"/>
  <c r="D30" i="18"/>
  <c r="D33" i="18"/>
  <c r="D39" i="18"/>
  <c r="D53" i="18"/>
  <c r="D49" i="18"/>
  <c r="D107" i="2"/>
  <c r="F103" i="2"/>
  <c r="F107" i="2"/>
  <c r="F104" i="2"/>
  <c r="F105" i="2"/>
  <c r="F106" i="2"/>
  <c r="D69" i="2"/>
  <c r="D97" i="2"/>
  <c r="D23" i="2"/>
  <c r="D84" i="2"/>
  <c r="D76" i="2"/>
  <c r="D57" i="2"/>
  <c r="D55" i="2"/>
  <c r="D44" i="2"/>
  <c r="D43" i="2"/>
  <c r="D42" i="2"/>
  <c r="D33" i="2"/>
  <c r="D29" i="2"/>
  <c r="D28" i="2"/>
  <c r="D26" i="2"/>
  <c r="D25" i="2"/>
  <c r="D41" i="2"/>
  <c r="D25" i="19" l="1"/>
  <c r="D42" i="19"/>
  <c r="D41" i="19"/>
  <c r="D33" i="19" l="1"/>
  <c r="D30" i="19"/>
  <c r="D45" i="2"/>
  <c r="D31" i="2"/>
  <c r="D27" i="2"/>
  <c r="D116" i="14"/>
  <c r="D115" i="14"/>
  <c r="D114" i="14"/>
  <c r="D113" i="14"/>
  <c r="D124" i="14"/>
  <c r="D123" i="14"/>
  <c r="C116" i="14"/>
  <c r="E116" i="14"/>
  <c r="E124" i="14"/>
  <c r="E123" i="14"/>
  <c r="F124" i="14"/>
  <c r="F123" i="14"/>
  <c r="C124" i="14" l="1"/>
  <c r="C123" i="14"/>
  <c r="D81" i="14"/>
  <c r="D88" i="14"/>
  <c r="E88" i="14"/>
  <c r="C91" i="14"/>
  <c r="C88" i="14"/>
  <c r="C81" i="14"/>
  <c r="C23" i="19"/>
  <c r="C103" i="2"/>
  <c r="C104" i="2"/>
  <c r="C105" i="2"/>
  <c r="C106" i="2"/>
  <c r="C102" i="2" s="1"/>
  <c r="C101" i="2" s="1"/>
  <c r="C107" i="2"/>
  <c r="D103" i="2"/>
  <c r="D104" i="2"/>
  <c r="D105" i="2"/>
  <c r="D106" i="2"/>
  <c r="E91" i="14" l="1"/>
  <c r="D91" i="14"/>
  <c r="E102" i="2"/>
  <c r="E101" i="2"/>
  <c r="E103" i="2"/>
  <c r="E107" i="2"/>
  <c r="E106" i="2"/>
  <c r="E105" i="2"/>
  <c r="E104" i="2"/>
  <c r="D37" i="18"/>
  <c r="D34" i="19"/>
  <c r="D56" i="2"/>
  <c r="D36" i="2"/>
  <c r="C110" i="14" l="1"/>
  <c r="D110" i="14"/>
  <c r="E110" i="14"/>
  <c r="F116" i="14"/>
  <c r="D24" i="2"/>
  <c r="E24" i="2"/>
  <c r="F24" i="2"/>
  <c r="F34" i="2" s="1"/>
  <c r="C66" i="14"/>
  <c r="D66" i="14"/>
  <c r="C65" i="14"/>
  <c r="D65" i="14"/>
  <c r="C64" i="14"/>
  <c r="D64" i="14"/>
  <c r="C62" i="14"/>
  <c r="D62" i="14"/>
  <c r="C61" i="14"/>
  <c r="D61" i="14"/>
  <c r="C58" i="14"/>
  <c r="D58" i="14"/>
  <c r="E66" i="14"/>
  <c r="E65" i="14"/>
  <c r="E64" i="14"/>
  <c r="E62" i="14"/>
  <c r="E61" i="14"/>
  <c r="E58" i="14"/>
  <c r="D37" i="19"/>
  <c r="E37" i="19"/>
  <c r="E46" i="19" s="1"/>
  <c r="F37" i="19"/>
  <c r="C37" i="19"/>
  <c r="G85" i="14"/>
  <c r="H85" i="14"/>
  <c r="G86" i="14"/>
  <c r="H86" i="14"/>
  <c r="G87" i="14"/>
  <c r="H87" i="14"/>
  <c r="G88" i="14"/>
  <c r="H88" i="14"/>
  <c r="D98" i="14"/>
  <c r="C98" i="14"/>
  <c r="C53" i="18"/>
  <c r="C50" i="18"/>
  <c r="D50" i="18"/>
  <c r="E53" i="18"/>
  <c r="C15" i="18"/>
  <c r="C7" i="18"/>
  <c r="D15" i="18"/>
  <c r="E15" i="18"/>
  <c r="H124" i="14"/>
  <c r="H123" i="14"/>
  <c r="C118" i="14"/>
  <c r="D118" i="14"/>
  <c r="E118" i="14"/>
  <c r="F118" i="14"/>
  <c r="C117" i="14"/>
  <c r="D117" i="14"/>
  <c r="E117" i="14"/>
  <c r="F117" i="14"/>
  <c r="F53" i="18"/>
  <c r="E101" i="14"/>
  <c r="E100" i="14"/>
  <c r="E99" i="14"/>
  <c r="E98" i="14"/>
  <c r="E97" i="14"/>
  <c r="E96" i="14"/>
  <c r="E95" i="14"/>
  <c r="F101" i="14"/>
  <c r="G101" i="14" s="1"/>
  <c r="H101" i="14"/>
  <c r="F100" i="14"/>
  <c r="G100" i="14"/>
  <c r="F99" i="14"/>
  <c r="H99" i="14"/>
  <c r="F97" i="14"/>
  <c r="H97" i="14" s="1"/>
  <c r="F96" i="14"/>
  <c r="F95" i="14"/>
  <c r="H95" i="14"/>
  <c r="AA11" i="9"/>
  <c r="AA12" i="9"/>
  <c r="AA13" i="9"/>
  <c r="AA14" i="9"/>
  <c r="AA15" i="9"/>
  <c r="Z11" i="9"/>
  <c r="Z12" i="9"/>
  <c r="AB12" i="9"/>
  <c r="Z13" i="9"/>
  <c r="Z14" i="9"/>
  <c r="AC14" i="9" s="1"/>
  <c r="Z15" i="9"/>
  <c r="AC15" i="9" s="1"/>
  <c r="D43" i="19"/>
  <c r="E43" i="19"/>
  <c r="F43" i="19"/>
  <c r="D32" i="19"/>
  <c r="E32" i="19"/>
  <c r="F32" i="19"/>
  <c r="D23" i="19"/>
  <c r="E23" i="19"/>
  <c r="F23" i="19"/>
  <c r="F46" i="19" s="1"/>
  <c r="F45" i="14" s="1"/>
  <c r="E108" i="2"/>
  <c r="F70" i="2"/>
  <c r="E70" i="2"/>
  <c r="D70" i="2"/>
  <c r="D66" i="2"/>
  <c r="D96" i="2" s="1"/>
  <c r="E66" i="2"/>
  <c r="F66" i="2"/>
  <c r="D58" i="2"/>
  <c r="E58" i="2"/>
  <c r="F58" i="2"/>
  <c r="D35" i="2"/>
  <c r="E35" i="2"/>
  <c r="F35" i="2"/>
  <c r="D35" i="14"/>
  <c r="D119" i="14"/>
  <c r="E119" i="14"/>
  <c r="F119" i="14"/>
  <c r="C119" i="14"/>
  <c r="D104" i="14"/>
  <c r="E104" i="14"/>
  <c r="F104" i="14"/>
  <c r="D44" i="14"/>
  <c r="E44" i="14"/>
  <c r="F44" i="14"/>
  <c r="H44" i="14"/>
  <c r="C44" i="14"/>
  <c r="D43" i="14"/>
  <c r="E43" i="14"/>
  <c r="F43" i="14"/>
  <c r="G43" i="14" s="1"/>
  <c r="C43" i="14"/>
  <c r="D42" i="14"/>
  <c r="E42" i="14"/>
  <c r="F42" i="14"/>
  <c r="C42" i="14"/>
  <c r="D41" i="14"/>
  <c r="E41" i="14"/>
  <c r="F41" i="14"/>
  <c r="H41" i="14" s="1"/>
  <c r="C41" i="14"/>
  <c r="D40" i="14"/>
  <c r="E40" i="14"/>
  <c r="F40" i="14"/>
  <c r="G40" i="14"/>
  <c r="C40" i="14"/>
  <c r="D34" i="14"/>
  <c r="E34" i="14"/>
  <c r="F34" i="14"/>
  <c r="H34" i="14" s="1"/>
  <c r="C34" i="14"/>
  <c r="G120" i="14"/>
  <c r="H120" i="14"/>
  <c r="G121" i="14"/>
  <c r="H121" i="14"/>
  <c r="G122" i="14"/>
  <c r="H122" i="14"/>
  <c r="N29" i="9"/>
  <c r="N30" i="9"/>
  <c r="N31" i="9"/>
  <c r="N32" i="9"/>
  <c r="N33" i="9"/>
  <c r="N34" i="9"/>
  <c r="H35" i="9"/>
  <c r="J35" i="9"/>
  <c r="L35" i="9"/>
  <c r="P35" i="9"/>
  <c r="R35" i="9"/>
  <c r="T35" i="9"/>
  <c r="F35" i="9"/>
  <c r="N28" i="9"/>
  <c r="N35" i="9" s="1"/>
  <c r="X13" i="9"/>
  <c r="Y13" i="9"/>
  <c r="X14" i="9"/>
  <c r="Y14" i="9"/>
  <c r="T13" i="9"/>
  <c r="U13" i="9"/>
  <c r="T14" i="9"/>
  <c r="U14" i="9"/>
  <c r="P13" i="9"/>
  <c r="Q13" i="9"/>
  <c r="P14" i="9"/>
  <c r="Q14" i="9"/>
  <c r="L13" i="9"/>
  <c r="M13" i="9"/>
  <c r="L14" i="9"/>
  <c r="M14" i="9"/>
  <c r="D85" i="2"/>
  <c r="E85" i="2"/>
  <c r="F85" i="2"/>
  <c r="D82" i="2"/>
  <c r="E82" i="2"/>
  <c r="G82" i="2" s="1"/>
  <c r="E96" i="2"/>
  <c r="F82" i="2"/>
  <c r="L15" i="2"/>
  <c r="M15" i="2"/>
  <c r="N15" i="2"/>
  <c r="G73" i="14"/>
  <c r="H73" i="14"/>
  <c r="G74" i="14"/>
  <c r="H74" i="14"/>
  <c r="G75" i="14"/>
  <c r="H75" i="14"/>
  <c r="G76" i="14"/>
  <c r="H76" i="14"/>
  <c r="G77" i="14"/>
  <c r="H77" i="14"/>
  <c r="G78" i="14"/>
  <c r="H78" i="14"/>
  <c r="G79" i="14"/>
  <c r="H79" i="14"/>
  <c r="G80" i="14"/>
  <c r="H80" i="14"/>
  <c r="G81" i="14"/>
  <c r="H81" i="14"/>
  <c r="G82" i="14"/>
  <c r="H82" i="14"/>
  <c r="G83" i="14"/>
  <c r="H83" i="14"/>
  <c r="G89" i="14"/>
  <c r="H89" i="14"/>
  <c r="G90" i="14"/>
  <c r="H90" i="14"/>
  <c r="G91" i="14"/>
  <c r="H91" i="14"/>
  <c r="H71" i="14"/>
  <c r="G71" i="14"/>
  <c r="H57" i="18"/>
  <c r="G57" i="18"/>
  <c r="E50" i="18"/>
  <c r="G12" i="18"/>
  <c r="H12" i="18"/>
  <c r="G13" i="18"/>
  <c r="H13" i="18"/>
  <c r="H31" i="2"/>
  <c r="G31" i="2"/>
  <c r="C35" i="2"/>
  <c r="H106" i="14"/>
  <c r="H107" i="14"/>
  <c r="H108" i="14"/>
  <c r="H109" i="14"/>
  <c r="H111" i="14"/>
  <c r="H112" i="14"/>
  <c r="H113" i="14"/>
  <c r="H114" i="14"/>
  <c r="H115" i="14"/>
  <c r="G109" i="14"/>
  <c r="G111" i="14"/>
  <c r="G112" i="14"/>
  <c r="G113" i="14"/>
  <c r="G114" i="14"/>
  <c r="G115" i="14"/>
  <c r="G118" i="14"/>
  <c r="G108" i="14"/>
  <c r="G106" i="14"/>
  <c r="G107" i="14"/>
  <c r="G105" i="14"/>
  <c r="G100" i="2"/>
  <c r="H100" i="2"/>
  <c r="G103" i="2"/>
  <c r="H103" i="2"/>
  <c r="G104" i="2"/>
  <c r="H104" i="2"/>
  <c r="G105" i="2"/>
  <c r="H105" i="2"/>
  <c r="G106" i="2"/>
  <c r="H106" i="2"/>
  <c r="G107" i="2"/>
  <c r="H107" i="2"/>
  <c r="G25" i="2"/>
  <c r="H25" i="2"/>
  <c r="G26" i="2"/>
  <c r="H26" i="2"/>
  <c r="G27" i="2"/>
  <c r="H27" i="2"/>
  <c r="G28" i="2"/>
  <c r="H28" i="2"/>
  <c r="G29" i="2"/>
  <c r="H29" i="2"/>
  <c r="G30" i="2"/>
  <c r="H30" i="2"/>
  <c r="G32" i="2"/>
  <c r="H32" i="2"/>
  <c r="G33" i="2"/>
  <c r="H33" i="2"/>
  <c r="G36" i="2"/>
  <c r="H36" i="2"/>
  <c r="G37" i="2"/>
  <c r="H37" i="2"/>
  <c r="G38" i="2"/>
  <c r="H38" i="2"/>
  <c r="G39" i="2"/>
  <c r="H39" i="2"/>
  <c r="G40" i="2"/>
  <c r="H40" i="2"/>
  <c r="G41" i="2"/>
  <c r="H41" i="2"/>
  <c r="G42" i="2"/>
  <c r="H42" i="2"/>
  <c r="G43" i="2"/>
  <c r="H43" i="2"/>
  <c r="G44" i="2"/>
  <c r="H44" i="2"/>
  <c r="G45" i="2"/>
  <c r="H45" i="2"/>
  <c r="G46" i="2"/>
  <c r="H46" i="2"/>
  <c r="G47" i="2"/>
  <c r="H47" i="2"/>
  <c r="G48" i="2"/>
  <c r="H48" i="2"/>
  <c r="G49" i="2"/>
  <c r="H49" i="2"/>
  <c r="G50" i="2"/>
  <c r="H50" i="2"/>
  <c r="G51" i="2"/>
  <c r="H51" i="2"/>
  <c r="G52" i="2"/>
  <c r="H52" i="2"/>
  <c r="G53" i="2"/>
  <c r="H53" i="2"/>
  <c r="G54" i="2"/>
  <c r="H54" i="2"/>
  <c r="G55" i="2"/>
  <c r="H55" i="2"/>
  <c r="G56" i="2"/>
  <c r="H56" i="2"/>
  <c r="G57" i="2"/>
  <c r="H57" i="2"/>
  <c r="G59" i="2"/>
  <c r="H59" i="2"/>
  <c r="G60" i="2"/>
  <c r="H60" i="2"/>
  <c r="G61" i="2"/>
  <c r="H61" i="2"/>
  <c r="G62" i="2"/>
  <c r="H62" i="2"/>
  <c r="G63" i="2"/>
  <c r="H63" i="2"/>
  <c r="G64" i="2"/>
  <c r="H64" i="2"/>
  <c r="G65" i="2"/>
  <c r="H65" i="2"/>
  <c r="G67" i="2"/>
  <c r="H67" i="2"/>
  <c r="G68" i="2"/>
  <c r="H68" i="2"/>
  <c r="G69" i="2"/>
  <c r="H69" i="2"/>
  <c r="G71" i="2"/>
  <c r="H71" i="2"/>
  <c r="G72" i="2"/>
  <c r="H72" i="2"/>
  <c r="G73" i="2"/>
  <c r="H73" i="2"/>
  <c r="G74" i="2"/>
  <c r="H74" i="2"/>
  <c r="G75" i="2"/>
  <c r="H75" i="2"/>
  <c r="H76" i="2"/>
  <c r="G78" i="2"/>
  <c r="H78" i="2"/>
  <c r="G79" i="2"/>
  <c r="H79" i="2"/>
  <c r="G80" i="2"/>
  <c r="H80" i="2"/>
  <c r="G81" i="2"/>
  <c r="H81" i="2"/>
  <c r="G83" i="2"/>
  <c r="H83" i="2"/>
  <c r="G84" i="2"/>
  <c r="H84" i="2"/>
  <c r="G86" i="2"/>
  <c r="H86" i="2"/>
  <c r="G87" i="2"/>
  <c r="H87" i="2"/>
  <c r="G89" i="2"/>
  <c r="H89" i="2"/>
  <c r="G90" i="2"/>
  <c r="H90" i="2"/>
  <c r="G91" i="2"/>
  <c r="H91" i="2"/>
  <c r="G92" i="2"/>
  <c r="H92" i="2"/>
  <c r="G94" i="2"/>
  <c r="H94" i="2"/>
  <c r="G95" i="2"/>
  <c r="H95" i="2"/>
  <c r="G98" i="2"/>
  <c r="H98" i="2"/>
  <c r="F16" i="2"/>
  <c r="I16" i="2" s="1"/>
  <c r="C16" i="2"/>
  <c r="K15" i="2"/>
  <c r="J15" i="2"/>
  <c r="I15" i="2"/>
  <c r="N14" i="2"/>
  <c r="M14" i="2"/>
  <c r="L14" i="2"/>
  <c r="K14" i="2"/>
  <c r="J14" i="2"/>
  <c r="I14" i="2"/>
  <c r="P8" i="3"/>
  <c r="Q8" i="3"/>
  <c r="P9" i="3"/>
  <c r="Q9" i="3"/>
  <c r="P10" i="3"/>
  <c r="Q10" i="3"/>
  <c r="P11" i="3"/>
  <c r="Q11" i="3"/>
  <c r="P12" i="3"/>
  <c r="Q12" i="3"/>
  <c r="P7" i="3"/>
  <c r="L10" i="9"/>
  <c r="M10" i="9"/>
  <c r="P10" i="9"/>
  <c r="Q10" i="9"/>
  <c r="T10" i="9"/>
  <c r="U10" i="9"/>
  <c r="X10" i="9"/>
  <c r="Y10" i="9"/>
  <c r="Z10" i="9"/>
  <c r="AA10" i="9"/>
  <c r="AC10" i="9" s="1"/>
  <c r="L11" i="9"/>
  <c r="M11" i="9"/>
  <c r="P11" i="9"/>
  <c r="Q11" i="9"/>
  <c r="T11" i="9"/>
  <c r="U11" i="9"/>
  <c r="X11" i="9"/>
  <c r="Y11" i="9"/>
  <c r="L12" i="9"/>
  <c r="M12" i="9"/>
  <c r="P12" i="9"/>
  <c r="Q12" i="9"/>
  <c r="U12" i="9"/>
  <c r="X12" i="9"/>
  <c r="Y12" i="9"/>
  <c r="L15" i="9"/>
  <c r="M15" i="9"/>
  <c r="P15" i="9"/>
  <c r="Q15" i="9"/>
  <c r="T15" i="9"/>
  <c r="U15" i="9"/>
  <c r="X15" i="9"/>
  <c r="Y15" i="9"/>
  <c r="J16" i="9"/>
  <c r="K16" i="9"/>
  <c r="M16" i="9"/>
  <c r="N16" i="9"/>
  <c r="O16" i="9"/>
  <c r="R16" i="9"/>
  <c r="S16" i="9"/>
  <c r="V16" i="9"/>
  <c r="W16" i="9"/>
  <c r="Y16" i="9" s="1"/>
  <c r="H6" i="3"/>
  <c r="C47" i="14"/>
  <c r="I6" i="3"/>
  <c r="J6" i="3"/>
  <c r="D47" i="14" s="1"/>
  <c r="K6" i="3"/>
  <c r="L6" i="3"/>
  <c r="E47" i="14"/>
  <c r="M6" i="3"/>
  <c r="N6" i="3"/>
  <c r="F47" i="14"/>
  <c r="H47" i="14" s="1"/>
  <c r="O6" i="3"/>
  <c r="S6" i="3" s="1"/>
  <c r="Q6" i="3"/>
  <c r="Q7" i="3"/>
  <c r="R7" i="3"/>
  <c r="S7" i="3"/>
  <c r="R8" i="3"/>
  <c r="S8" i="3"/>
  <c r="R9" i="3"/>
  <c r="S9" i="3"/>
  <c r="R10" i="3"/>
  <c r="S10" i="3"/>
  <c r="R11" i="3"/>
  <c r="S11" i="3"/>
  <c r="R12" i="3"/>
  <c r="S12" i="3"/>
  <c r="B29" i="3"/>
  <c r="R29" i="3"/>
  <c r="S29" i="3"/>
  <c r="Q29" i="3"/>
  <c r="B30" i="3"/>
  <c r="R30" i="3"/>
  <c r="S30" i="3"/>
  <c r="Q30" i="3"/>
  <c r="B31" i="3"/>
  <c r="R31" i="3"/>
  <c r="S31" i="3"/>
  <c r="Q31" i="3"/>
  <c r="B32" i="3"/>
  <c r="R32" i="3"/>
  <c r="S32" i="3"/>
  <c r="B33" i="3"/>
  <c r="R33" i="3"/>
  <c r="S33" i="3"/>
  <c r="Q33" i="3"/>
  <c r="B34" i="3"/>
  <c r="R34" i="3"/>
  <c r="S34" i="3"/>
  <c r="Q34" i="3"/>
  <c r="B35" i="3"/>
  <c r="R35" i="3"/>
  <c r="R38" i="3" s="1"/>
  <c r="F102" i="14" s="1"/>
  <c r="H102" i="14" s="1"/>
  <c r="S35" i="3"/>
  <c r="Q35" i="3"/>
  <c r="B36" i="3"/>
  <c r="R36" i="3"/>
  <c r="S36" i="3"/>
  <c r="Q36" i="3"/>
  <c r="B37" i="3"/>
  <c r="R37" i="3"/>
  <c r="S37" i="3"/>
  <c r="Q37" i="3"/>
  <c r="C38" i="3"/>
  <c r="F93" i="14"/>
  <c r="D38" i="3"/>
  <c r="E38" i="3"/>
  <c r="F38" i="3"/>
  <c r="G38" i="3"/>
  <c r="H38" i="3"/>
  <c r="I38" i="3"/>
  <c r="J38" i="3"/>
  <c r="K38" i="3"/>
  <c r="L38" i="3"/>
  <c r="M38" i="3"/>
  <c r="N38" i="3"/>
  <c r="O38" i="3"/>
  <c r="P38" i="3"/>
  <c r="G8" i="18"/>
  <c r="H8" i="18"/>
  <c r="G9" i="18"/>
  <c r="H9" i="18"/>
  <c r="G10" i="18"/>
  <c r="H10" i="18"/>
  <c r="G11" i="18"/>
  <c r="H11" i="18"/>
  <c r="G14" i="18"/>
  <c r="H14" i="18"/>
  <c r="F15" i="18"/>
  <c r="G16" i="18"/>
  <c r="H16" i="18"/>
  <c r="G17" i="18"/>
  <c r="H17" i="18"/>
  <c r="G18" i="18"/>
  <c r="H18" i="18"/>
  <c r="G19" i="18"/>
  <c r="H19" i="18"/>
  <c r="G21" i="18"/>
  <c r="H21" i="18"/>
  <c r="G22" i="18"/>
  <c r="H22" i="18"/>
  <c r="G23" i="18"/>
  <c r="H23" i="18"/>
  <c r="C24" i="18"/>
  <c r="D24" i="18"/>
  <c r="E24" i="18"/>
  <c r="F24" i="18"/>
  <c r="G24" i="18" s="1"/>
  <c r="H24" i="18"/>
  <c r="G25" i="18"/>
  <c r="H25" i="18"/>
  <c r="G26" i="18"/>
  <c r="H26" i="18"/>
  <c r="G27" i="18"/>
  <c r="H27" i="18"/>
  <c r="G29" i="18"/>
  <c r="H29" i="18"/>
  <c r="G30" i="18"/>
  <c r="H30" i="18"/>
  <c r="G31" i="18"/>
  <c r="H31" i="18"/>
  <c r="G32" i="18"/>
  <c r="H32" i="18"/>
  <c r="G33" i="18"/>
  <c r="H33" i="18"/>
  <c r="C28" i="18"/>
  <c r="C20" i="18" s="1"/>
  <c r="C40" i="18" s="1"/>
  <c r="D28" i="18"/>
  <c r="D20" i="18" s="1"/>
  <c r="E28" i="18"/>
  <c r="E20" i="18" s="1"/>
  <c r="G34" i="18"/>
  <c r="G35" i="18"/>
  <c r="H35" i="18"/>
  <c r="G36" i="18"/>
  <c r="H36" i="18"/>
  <c r="G37" i="18"/>
  <c r="H37" i="18"/>
  <c r="G38" i="18"/>
  <c r="H38" i="18"/>
  <c r="G39" i="18"/>
  <c r="H39" i="18"/>
  <c r="C42" i="18"/>
  <c r="C60" i="18"/>
  <c r="D42" i="18"/>
  <c r="E42" i="18"/>
  <c r="F42" i="18"/>
  <c r="G42" i="18" s="1"/>
  <c r="G43" i="18"/>
  <c r="H43" i="18"/>
  <c r="G44" i="18"/>
  <c r="H44" i="18"/>
  <c r="G45" i="18"/>
  <c r="H45" i="18"/>
  <c r="G46" i="18"/>
  <c r="H46" i="18"/>
  <c r="G47" i="18"/>
  <c r="H47" i="18"/>
  <c r="G48" i="18"/>
  <c r="H48" i="18"/>
  <c r="G49" i="18"/>
  <c r="H49" i="18"/>
  <c r="G51" i="18"/>
  <c r="H51" i="18"/>
  <c r="G52" i="18"/>
  <c r="H52" i="18"/>
  <c r="G54" i="18"/>
  <c r="H54" i="18"/>
  <c r="G55" i="18"/>
  <c r="H55" i="18"/>
  <c r="G56" i="18"/>
  <c r="H56" i="18"/>
  <c r="G58" i="18"/>
  <c r="H58" i="18"/>
  <c r="G59" i="18"/>
  <c r="H59" i="18"/>
  <c r="G63" i="18"/>
  <c r="H63" i="18"/>
  <c r="C64" i="18"/>
  <c r="C62" i="18" s="1"/>
  <c r="C79" i="18" s="1"/>
  <c r="D64" i="18"/>
  <c r="D62" i="18" s="1"/>
  <c r="E64" i="18"/>
  <c r="E62" i="18" s="1"/>
  <c r="E79" i="18" s="1"/>
  <c r="F64" i="18"/>
  <c r="F62" i="18" s="1"/>
  <c r="G65" i="18"/>
  <c r="H65" i="18"/>
  <c r="G66" i="18"/>
  <c r="H66" i="18"/>
  <c r="G67" i="18"/>
  <c r="H67" i="18"/>
  <c r="G68" i="18"/>
  <c r="H68" i="18"/>
  <c r="G70" i="18"/>
  <c r="H70" i="18"/>
  <c r="C71" i="18"/>
  <c r="C69" i="18"/>
  <c r="D71" i="18"/>
  <c r="D69" i="18"/>
  <c r="E71" i="18"/>
  <c r="E69" i="18"/>
  <c r="F71" i="18"/>
  <c r="F69" i="18" s="1"/>
  <c r="G72" i="18"/>
  <c r="H72" i="18"/>
  <c r="G73" i="18"/>
  <c r="H73" i="18"/>
  <c r="G74" i="18"/>
  <c r="H74" i="18"/>
  <c r="G75" i="18"/>
  <c r="H75" i="18"/>
  <c r="G76" i="18"/>
  <c r="H76" i="18"/>
  <c r="G77" i="18"/>
  <c r="H77" i="18"/>
  <c r="G78" i="18"/>
  <c r="H78" i="18"/>
  <c r="G81" i="18"/>
  <c r="H81" i="18"/>
  <c r="G82" i="18"/>
  <c r="H82" i="18"/>
  <c r="G8" i="19"/>
  <c r="H8" i="19"/>
  <c r="G9" i="19"/>
  <c r="H9" i="19"/>
  <c r="C10" i="19"/>
  <c r="D10" i="19"/>
  <c r="E10" i="19"/>
  <c r="F10" i="19"/>
  <c r="G10" i="19"/>
  <c r="C11" i="19"/>
  <c r="D11" i="19"/>
  <c r="E11" i="19"/>
  <c r="F11" i="19"/>
  <c r="H11" i="19"/>
  <c r="G12" i="19"/>
  <c r="H12" i="19"/>
  <c r="G13" i="19"/>
  <c r="H13" i="19"/>
  <c r="G14" i="19"/>
  <c r="H14" i="19"/>
  <c r="G15" i="19"/>
  <c r="H15" i="19"/>
  <c r="G16" i="19"/>
  <c r="H16" i="19"/>
  <c r="G17" i="19"/>
  <c r="H17" i="19"/>
  <c r="G18" i="19"/>
  <c r="H18" i="19"/>
  <c r="G19" i="19"/>
  <c r="H19" i="19"/>
  <c r="G20" i="19"/>
  <c r="H20" i="19"/>
  <c r="H23" i="19"/>
  <c r="G24" i="19"/>
  <c r="H24" i="19"/>
  <c r="G25" i="19"/>
  <c r="H25" i="19"/>
  <c r="G26" i="19"/>
  <c r="H26" i="19"/>
  <c r="G27" i="19"/>
  <c r="H27" i="19"/>
  <c r="G38" i="19"/>
  <c r="H38" i="19"/>
  <c r="G28" i="19"/>
  <c r="H28" i="19"/>
  <c r="G29" i="19"/>
  <c r="H29" i="19"/>
  <c r="G30" i="19"/>
  <c r="H30" i="19"/>
  <c r="G31" i="19"/>
  <c r="H31" i="19"/>
  <c r="C32" i="19"/>
  <c r="G33" i="19"/>
  <c r="H33" i="19"/>
  <c r="G34" i="19"/>
  <c r="H34" i="19"/>
  <c r="G35" i="19"/>
  <c r="H35" i="19"/>
  <c r="G36" i="19"/>
  <c r="H36" i="19"/>
  <c r="G39" i="19"/>
  <c r="H39" i="19"/>
  <c r="G40" i="19"/>
  <c r="H40" i="19"/>
  <c r="G41" i="19"/>
  <c r="H41" i="19"/>
  <c r="G42" i="19"/>
  <c r="H42" i="19"/>
  <c r="C43" i="19"/>
  <c r="H43" i="19"/>
  <c r="G44" i="19"/>
  <c r="H44" i="19"/>
  <c r="G45" i="19"/>
  <c r="H45" i="19"/>
  <c r="G23" i="2"/>
  <c r="H23" i="2"/>
  <c r="C24" i="2"/>
  <c r="C35" i="14" s="1"/>
  <c r="C36" i="14" s="1"/>
  <c r="C58" i="2"/>
  <c r="C66" i="2"/>
  <c r="C70" i="2"/>
  <c r="C82" i="2"/>
  <c r="C96" i="2" s="1"/>
  <c r="C85" i="2"/>
  <c r="C108" i="2"/>
  <c r="C72" i="14"/>
  <c r="D72" i="14"/>
  <c r="E72" i="14"/>
  <c r="H84" i="14"/>
  <c r="G84" i="14"/>
  <c r="C94" i="14"/>
  <c r="D94" i="14"/>
  <c r="H105" i="14"/>
  <c r="C104" i="14"/>
  <c r="F28" i="18"/>
  <c r="F20" i="18" s="1"/>
  <c r="AB13" i="9"/>
  <c r="G43" i="19"/>
  <c r="AC13" i="9"/>
  <c r="G64" i="18"/>
  <c r="H34" i="18"/>
  <c r="Q16" i="9"/>
  <c r="B38" i="3"/>
  <c r="AB15" i="9"/>
  <c r="AC11" i="9"/>
  <c r="AC12" i="9"/>
  <c r="AB11" i="9"/>
  <c r="E7" i="18"/>
  <c r="E60" i="18"/>
  <c r="H42" i="18"/>
  <c r="Q32" i="3"/>
  <c r="AB10" i="9"/>
  <c r="H10" i="19"/>
  <c r="H117" i="14"/>
  <c r="G96" i="14"/>
  <c r="H118" i="14"/>
  <c r="G124" i="14"/>
  <c r="G117" i="14"/>
  <c r="H42" i="14"/>
  <c r="G42" i="14"/>
  <c r="H96" i="14"/>
  <c r="G41" i="14"/>
  <c r="H40" i="14"/>
  <c r="G11" i="19"/>
  <c r="H50" i="18"/>
  <c r="G50" i="18"/>
  <c r="F60" i="18"/>
  <c r="H60" i="18" s="1"/>
  <c r="Q38" i="3"/>
  <c r="G93" i="14"/>
  <c r="H93" i="14"/>
  <c r="H43" i="14"/>
  <c r="P6" i="3"/>
  <c r="G71" i="18"/>
  <c r="H53" i="18"/>
  <c r="S38" i="3"/>
  <c r="G102" i="14"/>
  <c r="G97" i="14"/>
  <c r="Z16" i="9"/>
  <c r="R6" i="3"/>
  <c r="AB14" i="9"/>
  <c r="G53" i="18"/>
  <c r="U16" i="9"/>
  <c r="AA16" i="9"/>
  <c r="O17" i="9" s="1"/>
  <c r="H32" i="19"/>
  <c r="J17" i="9"/>
  <c r="Z17" i="9"/>
  <c r="N17" i="9"/>
  <c r="V17" i="9"/>
  <c r="R17" i="9"/>
  <c r="G44" i="14"/>
  <c r="E94" i="14"/>
  <c r="G99" i="14"/>
  <c r="F98" i="14"/>
  <c r="H100" i="14"/>
  <c r="G98" i="14"/>
  <c r="H98" i="14"/>
  <c r="G34" i="14"/>
  <c r="G70" i="2"/>
  <c r="H82" i="2"/>
  <c r="H70" i="2"/>
  <c r="G66" i="2"/>
  <c r="H66" i="2"/>
  <c r="F96" i="2"/>
  <c r="H96" i="2" s="1"/>
  <c r="L16" i="2"/>
  <c r="G85" i="2"/>
  <c r="H85" i="2"/>
  <c r="D34" i="2"/>
  <c r="G58" i="2"/>
  <c r="H58" i="2"/>
  <c r="E34" i="2"/>
  <c r="H24" i="2"/>
  <c r="F35" i="14"/>
  <c r="F36" i="14" s="1"/>
  <c r="D102" i="2" l="1"/>
  <c r="D101" i="2" s="1"/>
  <c r="D108" i="2" s="1"/>
  <c r="D77" i="2"/>
  <c r="D88" i="2" s="1"/>
  <c r="D93" i="2" s="1"/>
  <c r="F77" i="2"/>
  <c r="F37" i="14" s="1"/>
  <c r="F59" i="14" s="1"/>
  <c r="F97" i="2"/>
  <c r="F102" i="2" s="1"/>
  <c r="G60" i="18"/>
  <c r="K17" i="9"/>
  <c r="AC16" i="9"/>
  <c r="W17" i="9"/>
  <c r="S17" i="9"/>
  <c r="AA17" i="9" s="1"/>
  <c r="AB16" i="9"/>
  <c r="G47" i="14"/>
  <c r="G72" i="14"/>
  <c r="D46" i="19"/>
  <c r="D45" i="14" s="1"/>
  <c r="G23" i="19"/>
  <c r="G96" i="2"/>
  <c r="H119" i="14"/>
  <c r="G119" i="14"/>
  <c r="G123" i="14"/>
  <c r="H110" i="14"/>
  <c r="G110" i="14"/>
  <c r="G116" i="14"/>
  <c r="G24" i="2"/>
  <c r="H116" i="14"/>
  <c r="H104" i="14"/>
  <c r="G104" i="14"/>
  <c r="G28" i="18"/>
  <c r="H37" i="19"/>
  <c r="E45" i="14"/>
  <c r="G45" i="14" s="1"/>
  <c r="G46" i="19"/>
  <c r="H46" i="19"/>
  <c r="G37" i="19"/>
  <c r="G32" i="19"/>
  <c r="H45" i="14"/>
  <c r="H72" i="14"/>
  <c r="C80" i="18"/>
  <c r="C83" i="18" s="1"/>
  <c r="C97" i="2"/>
  <c r="C34" i="2"/>
  <c r="C77" i="2" s="1"/>
  <c r="H35" i="2"/>
  <c r="E77" i="2"/>
  <c r="E97" i="2"/>
  <c r="G35" i="2"/>
  <c r="H34" i="2"/>
  <c r="G34" i="2"/>
  <c r="E51" i="14"/>
  <c r="E35" i="14"/>
  <c r="E88" i="2"/>
  <c r="D60" i="18"/>
  <c r="H20" i="18"/>
  <c r="E40" i="18"/>
  <c r="E80" i="18" s="1"/>
  <c r="E83" i="18" s="1"/>
  <c r="F40" i="18"/>
  <c r="G7" i="18"/>
  <c r="G69" i="18"/>
  <c r="H69" i="18"/>
  <c r="G20" i="18"/>
  <c r="F79" i="18"/>
  <c r="G62" i="18"/>
  <c r="H62" i="18"/>
  <c r="D79" i="18"/>
  <c r="H7" i="18"/>
  <c r="H28" i="18"/>
  <c r="D40" i="18"/>
  <c r="H15" i="18"/>
  <c r="H64" i="18"/>
  <c r="H71" i="18"/>
  <c r="G15" i="18"/>
  <c r="D36" i="14"/>
  <c r="C46" i="19"/>
  <c r="C45" i="14" s="1"/>
  <c r="X16" i="9"/>
  <c r="L16" i="9"/>
  <c r="T16" i="9"/>
  <c r="P16" i="9"/>
  <c r="G95" i="14"/>
  <c r="F94" i="14"/>
  <c r="G77" i="2" l="1"/>
  <c r="F88" i="2"/>
  <c r="F93" i="2" s="1"/>
  <c r="F38" i="14" s="1"/>
  <c r="F50" i="14" s="1"/>
  <c r="G97" i="2"/>
  <c r="F51" i="14"/>
  <c r="F101" i="2"/>
  <c r="G102" i="2"/>
  <c r="H102" i="2"/>
  <c r="D99" i="2"/>
  <c r="D37" i="14" s="1"/>
  <c r="D53" i="14" s="1"/>
  <c r="D51" i="14"/>
  <c r="F53" i="14"/>
  <c r="C51" i="14"/>
  <c r="C88" i="2"/>
  <c r="C93" i="2" s="1"/>
  <c r="C99" i="2"/>
  <c r="C37" i="14" s="1"/>
  <c r="H77" i="2"/>
  <c r="E99" i="2"/>
  <c r="E37" i="14" s="1"/>
  <c r="G37" i="14" s="1"/>
  <c r="H97" i="2"/>
  <c r="G35" i="14"/>
  <c r="E36" i="14"/>
  <c r="H35" i="14"/>
  <c r="E93" i="2"/>
  <c r="G40" i="18"/>
  <c r="H40" i="18"/>
  <c r="F80" i="18"/>
  <c r="H79" i="18"/>
  <c r="G79" i="18"/>
  <c r="D80" i="18"/>
  <c r="D83" i="18" s="1"/>
  <c r="D38" i="14"/>
  <c r="D7" i="19"/>
  <c r="D21" i="19" s="1"/>
  <c r="H94" i="14"/>
  <c r="G94" i="14"/>
  <c r="H88" i="2" l="1"/>
  <c r="F7" i="19"/>
  <c r="F21" i="19" s="1"/>
  <c r="G88" i="2"/>
  <c r="F108" i="2"/>
  <c r="H101" i="2"/>
  <c r="G101" i="2"/>
  <c r="D59" i="14"/>
  <c r="D60" i="14"/>
  <c r="C53" i="14"/>
  <c r="C59" i="14"/>
  <c r="C60" i="14"/>
  <c r="C7" i="19"/>
  <c r="C21" i="19" s="1"/>
  <c r="C38" i="14"/>
  <c r="H99" i="2"/>
  <c r="G99" i="2"/>
  <c r="E53" i="14"/>
  <c r="H37" i="14"/>
  <c r="E60" i="14"/>
  <c r="E59" i="14"/>
  <c r="H36" i="14"/>
  <c r="G36" i="14"/>
  <c r="H93" i="2"/>
  <c r="G93" i="2"/>
  <c r="E38" i="14"/>
  <c r="E7" i="19"/>
  <c r="H80" i="18"/>
  <c r="F83" i="18"/>
  <c r="G80" i="18"/>
  <c r="D55" i="14"/>
  <c r="D50" i="14"/>
  <c r="D54" i="14"/>
  <c r="H108" i="2" l="1"/>
  <c r="G108" i="2"/>
  <c r="C54" i="14"/>
  <c r="C55" i="14"/>
  <c r="C50" i="14"/>
  <c r="G7" i="19"/>
  <c r="H7" i="19"/>
  <c r="E21" i="19"/>
  <c r="G38" i="14"/>
  <c r="E55" i="14"/>
  <c r="H38" i="14"/>
  <c r="E54" i="14"/>
  <c r="E50" i="14"/>
  <c r="G83" i="18"/>
  <c r="H83" i="18"/>
  <c r="G21" i="19" l="1"/>
  <c r="H21" i="19"/>
</calcChain>
</file>

<file path=xl/sharedStrings.xml><?xml version="1.0" encoding="utf-8"?>
<sst xmlns="http://schemas.openxmlformats.org/spreadsheetml/2006/main" count="974" uniqueCount="446">
  <si>
    <t>Додаток 2</t>
  </si>
  <si>
    <t>до Методичних рекомендацій</t>
  </si>
  <si>
    <t>щодо розроблення фінансового плану суб'єкта</t>
  </si>
  <si>
    <t>господарювання державного сектору економіки</t>
  </si>
  <si>
    <t>Код</t>
  </si>
  <si>
    <t>Внесені зміни до затвердженного фінансового плану (дата)</t>
  </si>
  <si>
    <t xml:space="preserve">Підприємство  </t>
  </si>
  <si>
    <t xml:space="preserve">за ЄДРПОУ </t>
  </si>
  <si>
    <t xml:space="preserve">зміни  з </t>
  </si>
  <si>
    <t xml:space="preserve">Організаційно-правова форма </t>
  </si>
  <si>
    <t>за КОПФГ</t>
  </si>
  <si>
    <r>
      <t xml:space="preserve">Суб'єкт управління </t>
    </r>
    <r>
      <rPr>
        <b/>
        <i/>
        <sz val="14"/>
        <rFont val="Times New Roman"/>
        <family val="1"/>
        <charset val="204"/>
      </rPr>
      <t xml:space="preserve"> </t>
    </r>
  </si>
  <si>
    <t>за СКОДУ</t>
  </si>
  <si>
    <t xml:space="preserve">Вид економічної діяльності    </t>
  </si>
  <si>
    <t xml:space="preserve">за  КВЕД  </t>
  </si>
  <si>
    <t xml:space="preserve">Галузь    </t>
  </si>
  <si>
    <t>Одиниця виміру, тис. грн</t>
  </si>
  <si>
    <t>Розмір державної частки у статутному капіталі</t>
  </si>
  <si>
    <t>Середньооблікова кількість штатних працівників</t>
  </si>
  <si>
    <t>Місцезнаходження</t>
  </si>
  <si>
    <t xml:space="preserve">Телефон </t>
  </si>
  <si>
    <t>Стандарти звітності П(с)БОУ</t>
  </si>
  <si>
    <t xml:space="preserve">Прізвище та власне ім'я керівника  </t>
  </si>
  <si>
    <t>Стандарти звітності МСФЗ</t>
  </si>
  <si>
    <t>ЗВІТ</t>
  </si>
  <si>
    <t xml:space="preserve">про виконання фінансового плану </t>
  </si>
  <si>
    <t>(квартал, рік)</t>
  </si>
  <si>
    <t>Основні фінансові показники</t>
  </si>
  <si>
    <t>Найменування показника</t>
  </si>
  <si>
    <t xml:space="preserve">Код рядка </t>
  </si>
  <si>
    <t>Факт наростаючим підсумком з початку року</t>
  </si>
  <si>
    <t>Звітний період (квартал, рік)</t>
  </si>
  <si>
    <t>минулий рік</t>
  </si>
  <si>
    <t>поточний рік</t>
  </si>
  <si>
    <t xml:space="preserve">план </t>
  </si>
  <si>
    <t>факт</t>
  </si>
  <si>
    <t>відхилення,  +/–</t>
  </si>
  <si>
    <t>виконання, %</t>
  </si>
  <si>
    <t>І. Формування фінансових результатів</t>
  </si>
  <si>
    <t>Чистий дохід від реалізації продукції (товарів, робіт, послуг)</t>
  </si>
  <si>
    <t>Собівартість реалізованої продукції (товарів, робіт, послуг)</t>
  </si>
  <si>
    <t>Валовий прибуток/збиток</t>
  </si>
  <si>
    <t>EBITDA</t>
  </si>
  <si>
    <t>Чистий фінансовий результат</t>
  </si>
  <si>
    <t xml:space="preserve">ІІ. Сплата податків, зборів та інших обов'язкових платежів </t>
  </si>
  <si>
    <t>податок на прибуток підприємств</t>
  </si>
  <si>
    <t>податок на додану вартість, що підлягає сплаті до бюджету за підсумками звітного періоду</t>
  </si>
  <si>
    <t>податок на додану вартість, що підлягає відшкодуванню з бюджету за підсумками звітного періоду</t>
  </si>
  <si>
    <t>відрахування частини чистого прибутку державними унітарними підприємствами та їх об'єднаннями</t>
  </si>
  <si>
    <t>відрахування частини чистого прибутку господарськими товариствами, у статутному капіталі яких більше 50 відсотків акцій (часток) належать державі, на виплату дивідендів на державну частку</t>
  </si>
  <si>
    <t>Усього виплат на користь держави</t>
  </si>
  <si>
    <t>ІІІ. Капітальні інвестиції</t>
  </si>
  <si>
    <t>Капітальні інвестиції</t>
  </si>
  <si>
    <t>ІV. Коефіцієнтний аналіз</t>
  </si>
  <si>
    <t>Коефіцієнти рентабельності</t>
  </si>
  <si>
    <t>Коефіцієнт рентабельності діяльності
(чистий фінансовий результат, рядок 1200 / чистий дохід від реалізації продукції (товарів, робіт, послуг), рядок 1000)</t>
  </si>
  <si>
    <t>x</t>
  </si>
  <si>
    <t>Коефіцієнт рентабельності операційних витрат
(фінансовий результат від операційної діяльності, рядок 1100 / операційні витрати (собівартість реалізованої продукції (товарів, робіт, послуг)+адміністративні витрати+витрати на збут+інші операційні витрати), сума рядків 1010, 1030, 1060, 1080)</t>
  </si>
  <si>
    <t>Коефіцієнт зростання операційних витрат
(((операційні витрати (собівартість реалізованої продукції (товарів, робіт, послуг)+адміністративні витрати+витрати на збут+інші операційні витрати), сума рядків 1010, 1030, 1060, 1080 планового/звітного періоду) - (операційні витрати (собівартість реалізованої продукції (товарів, робіт, послуг)+адміністративні витрати+витрати на збут+інші операційні витрати), сума рядків 1010, 1030, 1060, 1080 відповідного періоду попереднього планового/звітного року)) / (операційні витрати (собівартість реалізованої продукції (товарів, робіт, послуг)+адміністративні витрати+витрати на збут+інші операційні витрати) відповідного періоду попереднього планового/звітного року, сума рядків 1010, 1030, 1060, 1080) мінус  індекс споживчих цін планового/звітного періоду)</t>
  </si>
  <si>
    <t>Коефіцієнт рентабельності EBITDA
(EBITDA, рядок 1300 / чистий дохід від реалізації продукції (товарів, робіт, послуг), рядок 1000)</t>
  </si>
  <si>
    <t>Коефіцієнт рентабельності власного капіталу
(чистий фінансовий результат, рядок 1200 / власний капітал, рядок 6080)</t>
  </si>
  <si>
    <t>Коефіцієнт рентабельності активів
(чистий фінансовий результат, рядок 1200 / сукупні активи, рядок 6020)</t>
  </si>
  <si>
    <t>Коефіцієнт зростання доходів
(((чистий дохід від реалізації продукції (товарів, робіт, послуг) планового/звітного періоду, рядок 1000 - чистий дохід від реалізації продукції (товарів, робіт, послуг) відповідного періоду попереднього планового/звітного року, рядок 1000) / чистий дохід від реалізації продукції (товарів, робіт, послуг) відповідного періоду попереднього планового/звітного року, рядок 1000) мінус індекс споживчих цін планового/звітного періоду)</t>
  </si>
  <si>
    <t>Коефіцієнти платоспроможності</t>
  </si>
  <si>
    <t>Коефіцієнт фінансової стійкості
(власний капітал, рядок 6080 / (довгострокові зобов'язання і забезпечення, рядок 6030 + поточні зобов'язання і забезпечення, рядок 6040))</t>
  </si>
  <si>
    <t>Коефіцієнт покриття EBITDA фінансових витрат
(EBITDA, рядок 1300 / фінансові витрати, рядок 1140)</t>
  </si>
  <si>
    <t>Коефіцієнт відношення боргу до EBITDA
((фінансові зобов'язання (короткострокові кредити банків, рядок 6041 + довгострокові кредити банків, рядок 6031) - (гроші та їх еквіваленти, рядок 6015 + поточні фінансові інвестиції, рядок 6014)) / EBITDA, рядок 1300)</t>
  </si>
  <si>
    <t>Коефіцієнт відношення боргу до власного капіталу
(фінансові зобов'язання (короткострокові кредити банків, рядок 6041 + довгострокові кредити банків, рядок 6031) / власний капітал, рядок 6080)</t>
  </si>
  <si>
    <t>Коефіцієнт відношення боргу до активів
((довгосрокові зобов'язання і забезпечння, рядок 6030 + поточні зобов'язання і забезпечення, рядок 6040) / сукупні активи, рядок 6020)</t>
  </si>
  <si>
    <t>Коефіцієнти ліквідності</t>
  </si>
  <si>
    <t>Коефіцієнт поточної ліквідності
(оборотні активи, рядок 6010 / поточні зобов'язання і забезпечення, рядок 6040)</t>
  </si>
  <si>
    <t>Коефіцієнт швидкої ліквідності
((оборотні активи, рядок 6010 - запаси, рядок 6011) / поточні зобов'язання і забезпечення, рядок 6040)</t>
  </si>
  <si>
    <t>Коефіцієнт абсолютної ліквідності
((гроші та їх еквіваленти, рядок 6015 + поточні фінансові інвестиції, рядок 6014) / поточні зобов'язання і забезпечення, рядок 6040)</t>
  </si>
  <si>
    <t>Період обороту дебіторської заборгованості
(дебіторська заборгованість за продукцію, товари, роботи, послуги, рядок 6012 *кількість днів у звітному періоді (квартал, півріччя, 9 місяців, рік) / чистий дохід від реалізації продукції (товарів, робіт, послуг), рядок 1000)</t>
  </si>
  <si>
    <t>Період обороту кредиторської заборгованості
(поточна кредиторська заборгованість за продукцію, товари, роботи, послуги, рядок 6042 *кількість днів у звітному періоді (квартал, півріччя, 9 місяців, рік) / собівартість реалізованої продукції (товарів, робіт, послуг), рядок 1010)</t>
  </si>
  <si>
    <t>Довідково: індекс споживчих цін останнього місяця звітного періоду до останнього місяця цього ж періоду попереднього року (для граф 3,4 та 6), грудень до грудня попереднього року, що був застосований у фінансовому плані (для графи 5), відсотків</t>
  </si>
  <si>
    <t>V. Звіт про фінансовий стан</t>
  </si>
  <si>
    <t>Необоротні активи, усього, у тому числі:</t>
  </si>
  <si>
    <t>основні засоби</t>
  </si>
  <si>
    <t>первісна вартість</t>
  </si>
  <si>
    <t>знос</t>
  </si>
  <si>
    <t>Оборотні активи, усього, у тому числі:</t>
  </si>
  <si>
    <t>запаси</t>
  </si>
  <si>
    <t>дебіторська заборгованість за продукцію, товари, роботи, послуги</t>
  </si>
  <si>
    <t>дебіторська заборгованість за розрахунками з бюджетом</t>
  </si>
  <si>
    <t>поточні фінансові інвестиції</t>
  </si>
  <si>
    <t>гроші та їх еквіваленти</t>
  </si>
  <si>
    <t>Усього активи</t>
  </si>
  <si>
    <t>Довгострокові зобов'язання і забезпечення, у тому числі:</t>
  </si>
  <si>
    <t>довгострокові кредити банків</t>
  </si>
  <si>
    <t>Поточні зобов'язання і забезпечення, у тому числі:</t>
  </si>
  <si>
    <t>короткострокові кредити банків</t>
  </si>
  <si>
    <t xml:space="preserve">поточна кредиторська заборгованість за товари, роботи, послуги </t>
  </si>
  <si>
    <t>поточна кредиторська заборгованість за розрахунками з бюджетом</t>
  </si>
  <si>
    <t>Усього зобов'язання і забезпечення, у тому числі:</t>
  </si>
  <si>
    <t>державні гранти і субсидії</t>
  </si>
  <si>
    <t>фінансові запозичення</t>
  </si>
  <si>
    <t>Власний капітал</t>
  </si>
  <si>
    <t>VI. Кредитна політика</t>
  </si>
  <si>
    <t>Заборгованість за кредитами на початок періоду</t>
  </si>
  <si>
    <t>Отримано залучених коштів, усього, у тому числі:</t>
  </si>
  <si>
    <t>7010</t>
  </si>
  <si>
    <t>довгострокові зобов'язання</t>
  </si>
  <si>
    <t>7011</t>
  </si>
  <si>
    <t>короткострокові зобов'язання</t>
  </si>
  <si>
    <t>7012</t>
  </si>
  <si>
    <t>інші фінансові зобов'язання</t>
  </si>
  <si>
    <t>7013</t>
  </si>
  <si>
    <t>Повернено залучених коштів, усього, у тому числі:</t>
  </si>
  <si>
    <t>7020</t>
  </si>
  <si>
    <t>7021</t>
  </si>
  <si>
    <t>7022</t>
  </si>
  <si>
    <t>7023</t>
  </si>
  <si>
    <t>Заборгованість за кредитами на кінець періоду</t>
  </si>
  <si>
    <t>VII. Дані про персонал та витрати на оплату праці</t>
  </si>
  <si>
    <r>
      <t xml:space="preserve">Середня кількість працівників </t>
    </r>
    <r>
      <rPr>
        <sz val="14"/>
        <rFont val="Times New Roman"/>
        <family val="1"/>
        <charset val="204"/>
      </rPr>
      <t>(штатних працівників, зовнішніх сумісників та працівників, які працюють за цивільно-правовими договорам</t>
    </r>
    <r>
      <rPr>
        <b/>
        <sz val="14"/>
        <rFont val="Times New Roman"/>
        <family val="1"/>
        <charset val="204"/>
      </rPr>
      <t>и), у тому числі:</t>
    </r>
  </si>
  <si>
    <t>8000</t>
  </si>
  <si>
    <t>члени наглядової ради</t>
  </si>
  <si>
    <t>8001</t>
  </si>
  <si>
    <t>члени правління</t>
  </si>
  <si>
    <t>8002</t>
  </si>
  <si>
    <t>керівник</t>
  </si>
  <si>
    <t>8003</t>
  </si>
  <si>
    <t>адміністративно-управлінський персонал</t>
  </si>
  <si>
    <t>8004</t>
  </si>
  <si>
    <t>працівники</t>
  </si>
  <si>
    <t>8005</t>
  </si>
  <si>
    <t>Витрати на оплату праці</t>
  </si>
  <si>
    <t>8010</t>
  </si>
  <si>
    <t>8011</t>
  </si>
  <si>
    <t>8012</t>
  </si>
  <si>
    <t>8013</t>
  </si>
  <si>
    <t>8014</t>
  </si>
  <si>
    <t>8015</t>
  </si>
  <si>
    <t>Середньомісячні витрати на оплату праці одного працівника (грн), усього, у тому числі:</t>
  </si>
  <si>
    <t>8020</t>
  </si>
  <si>
    <t>член наглядової ради</t>
  </si>
  <si>
    <t>8021</t>
  </si>
  <si>
    <t>член правління</t>
  </si>
  <si>
    <t>8022</t>
  </si>
  <si>
    <t>8023</t>
  </si>
  <si>
    <t>посадовий оклад</t>
  </si>
  <si>
    <t>8023/1</t>
  </si>
  <si>
    <t>преміювання</t>
  </si>
  <si>
    <t>8023/2</t>
  </si>
  <si>
    <t xml:space="preserve">інші виплати, передбачені законодавством </t>
  </si>
  <si>
    <t>8023/3</t>
  </si>
  <si>
    <t>адміністративно-управлінський працівник</t>
  </si>
  <si>
    <t>8024</t>
  </si>
  <si>
    <t>працівник</t>
  </si>
  <si>
    <t>8025</t>
  </si>
  <si>
    <t>* при розрахунку середьомісячних витрат на оплату праці необхідне корегування формул залежно від звітного періоду (квартал, півріччя, 9 місяців), що потребує відповідно ділення на кількість місяців у звітному періоді</t>
  </si>
  <si>
    <t>_____________________________</t>
  </si>
  <si>
    <t xml:space="preserve">Власне ім'я ПРІЗВИЩЕ </t>
  </si>
  <si>
    <t xml:space="preserve">                                                 (посада)</t>
  </si>
  <si>
    <t>(підпис)</t>
  </si>
  <si>
    <t>І. Інформація</t>
  </si>
  <si>
    <t>до звіту про виконання фінансового плану за ___________ (квартал, рік)</t>
  </si>
  <si>
    <t>1. Перелік підприємств, які включені до консолідованого (зведеного) звіту</t>
  </si>
  <si>
    <t>Код за ЄДРПОУ</t>
  </si>
  <si>
    <t>Найменування підприємства</t>
  </si>
  <si>
    <t>Вид діяльності</t>
  </si>
  <si>
    <t>2. Інформація про бізнес підприємства (код рядка 1000 звіту)</t>
  </si>
  <si>
    <t>Найменування видів діяльності за КВЕД</t>
  </si>
  <si>
    <t>План</t>
  </si>
  <si>
    <t>Факт</t>
  </si>
  <si>
    <t>Відхилення, 
 +/–</t>
  </si>
  <si>
    <t>Виконання, 
%</t>
  </si>
  <si>
    <t>чистий дохід  від реалізації продукції (товарів, робіт, послуг),     тис. грн</t>
  </si>
  <si>
    <t>кількість продукції/             наданих послуг, одиниця виміру</t>
  </si>
  <si>
    <t>ціна одиниці     (вартість  продукції/     наданих послуг), грн</t>
  </si>
  <si>
    <t xml:space="preserve">чистий дохід  від реалізації продукції (товарів, робіт, послуг) </t>
  </si>
  <si>
    <t xml:space="preserve">кількість продукції/     наданих послуг </t>
  </si>
  <si>
    <t>зміна ціни одиниці  (вартості продукції/     наданих послуг)</t>
  </si>
  <si>
    <t>Усього</t>
  </si>
  <si>
    <t>3. Формування фінансових результатів</t>
  </si>
  <si>
    <t xml:space="preserve">Код
 рядка </t>
  </si>
  <si>
    <t>Факт наростаючим підсумком
з початку року</t>
  </si>
  <si>
    <t>Звітний період
 (квартал, рік)</t>
  </si>
  <si>
    <t>минулий
рік</t>
  </si>
  <si>
    <t>поточний
 рік</t>
  </si>
  <si>
    <t>виконання,
 %</t>
  </si>
  <si>
    <t xml:space="preserve">пояснення та обґрунтування відхилення від запланованого рівня доходів/витрат                               </t>
  </si>
  <si>
    <t>Доходи і витрати (деталізація)</t>
  </si>
  <si>
    <t>Витрати на сировину та основні матеріали</t>
  </si>
  <si>
    <t>(    )</t>
  </si>
  <si>
    <t xml:space="preserve">Витрати на паливо </t>
  </si>
  <si>
    <t>Відрахування на соціальні заходи</t>
  </si>
  <si>
    <t>Витрати, що здійснюються для підтримання об’єкта в робочому стані (проведення ремонту, технічного огляду, нагляду, обслуговування тощо)</t>
  </si>
  <si>
    <t>Амортизація основних засобів і нематеріальних активів</t>
  </si>
  <si>
    <t>Рентна плата (розшифрувати)</t>
  </si>
  <si>
    <t>Валовий прибуток (збиток)</t>
  </si>
  <si>
    <t>Адміністративні витрати, у тому числі:</t>
  </si>
  <si>
    <t>витрати, пов'язані з використанням власних службових автомобілів</t>
  </si>
  <si>
    <t>витрати на оренду службових автомобілів</t>
  </si>
  <si>
    <t>витрати на консалтингові послуги</t>
  </si>
  <si>
    <t>витрати на страхові послуги</t>
  </si>
  <si>
    <t>витрати на аудиторські послуги</t>
  </si>
  <si>
    <t>витрати на службові відрядження</t>
  </si>
  <si>
    <t>витрати на зв’язок</t>
  </si>
  <si>
    <t>витрати на оплату праці</t>
  </si>
  <si>
    <t>відрахування на соціальні заходи</t>
  </si>
  <si>
    <t>амортизація основних засобів і нематеріальних активів загальногосподарського призначення</t>
  </si>
  <si>
    <t>витрати на операційну оренду основних засобів та роялті, що мають загальногосподарське призначення</t>
  </si>
  <si>
    <t>витрати на страхування майна загальногосподарського призначення</t>
  </si>
  <si>
    <t>витрати на страхування загальногосподарського персоналу</t>
  </si>
  <si>
    <t xml:space="preserve">організаційно-технічні послуги </t>
  </si>
  <si>
    <t>консультаційні та інформаційні послуги</t>
  </si>
  <si>
    <t>юридичні послуги</t>
  </si>
  <si>
    <t>послуги з оцінки майна</t>
  </si>
  <si>
    <t>витрати на охорону праці загальногосподарського персоналу</t>
  </si>
  <si>
    <t xml:space="preserve">витрати на підвищення кваліфікації та перепідготовку кадрів </t>
  </si>
  <si>
    <t>витрати на утримання основних фондів, інших необоротних активів загальногосподарського використання,  у тому числі:</t>
  </si>
  <si>
    <t>витрати на поліпшення основних фондів</t>
  </si>
  <si>
    <t>1050/1</t>
  </si>
  <si>
    <t>Витрати на збут, у тому числі:</t>
  </si>
  <si>
    <t>транспортні витрати</t>
  </si>
  <si>
    <t>витрати на зберігання та упаковку</t>
  </si>
  <si>
    <t>амортизація основних засобів і нематеріальних активів</t>
  </si>
  <si>
    <t>витрати на рекламу</t>
  </si>
  <si>
    <t>інші витрати на збут (розшифрувати)</t>
  </si>
  <si>
    <t>Інші операційні доходи, усього, у тому числі:</t>
  </si>
  <si>
    <t>курсові різниці</t>
  </si>
  <si>
    <t>нетипові операційні доходи (розшифрувати)</t>
  </si>
  <si>
    <t>Інші операційні витрати, усього, у тому числі:</t>
  </si>
  <si>
    <t>нетипові операційні витрати (розшифрувати)</t>
  </si>
  <si>
    <t>витрати на благодійну допомогу</t>
  </si>
  <si>
    <t>відрахування до резерву сумнівних боргів</t>
  </si>
  <si>
    <t>відрахування до недержавних пенсійних фондів</t>
  </si>
  <si>
    <t>Фінансовий результат від операційної діяльності</t>
  </si>
  <si>
    <t>Дохід від участі в капіталі (розшифрувати)</t>
  </si>
  <si>
    <t>Втрати від участі в капіталі (розшифрувати)</t>
  </si>
  <si>
    <t>Інші фінансові доходи (розшифрувати)</t>
  </si>
  <si>
    <t>Фінансові витрати (розшифрувати)</t>
  </si>
  <si>
    <t>Інші доходи, усього, у тому числі:</t>
  </si>
  <si>
    <t>Інші витрати, усього, у тому числі:</t>
  </si>
  <si>
    <t>інші витрати (розшифрувати)</t>
  </si>
  <si>
    <t>Фінансовий результат до оподаткування</t>
  </si>
  <si>
    <t>Витрати з податку на прибуток</t>
  </si>
  <si>
    <t>Дохід з податку на прибуток</t>
  </si>
  <si>
    <t xml:space="preserve">Прибуток від припиненої діяльності після оподаткування </t>
  </si>
  <si>
    <t xml:space="preserve">Збиток від припиненої діяльності після оподаткування </t>
  </si>
  <si>
    <t>Чистий фінансовий результат, у тому числі:</t>
  </si>
  <si>
    <t xml:space="preserve">прибуток </t>
  </si>
  <si>
    <t>збиток</t>
  </si>
  <si>
    <t>Усього доходів</t>
  </si>
  <si>
    <t>Усього витрат</t>
  </si>
  <si>
    <t>Неконтрольована частка</t>
  </si>
  <si>
    <r>
      <t xml:space="preserve">EBITDA </t>
    </r>
    <r>
      <rPr>
        <sz val="14"/>
        <rFont val="Times New Roman"/>
        <family val="1"/>
        <charset val="204"/>
      </rPr>
      <t>(фінансовий результат від операційної діяльності, рядок 1100 + амортизація, рядок 1430)</t>
    </r>
  </si>
  <si>
    <t>Елементи операційних витрат</t>
  </si>
  <si>
    <t>Матеріальні витрати, у тому числі:</t>
  </si>
  <si>
    <t>витрати на сировину та основні матеріали</t>
  </si>
  <si>
    <t>витрати на паливо та енергію</t>
  </si>
  <si>
    <t>Амортизація</t>
  </si>
  <si>
    <t>Інші операційні витрати</t>
  </si>
  <si>
    <t>__________________________</t>
  </si>
  <si>
    <t xml:space="preserve">                   (підпис)</t>
  </si>
  <si>
    <t>IІ. Розрахунки з бюджетом</t>
  </si>
  <si>
    <t>Розподіл чистого прибутку</t>
  </si>
  <si>
    <t>Залишок нерозподіленого прибутку (непокритого збитку) на початок звітного періоду</t>
  </si>
  <si>
    <t>Коригування, зміна облікової політики (розшифрувати)</t>
  </si>
  <si>
    <t>Скоригований залишок нерозподіленого прибутку (непокритого збитку) на початок звітного періоду, усього, у тому числі:</t>
  </si>
  <si>
    <t>Нараховані до сплати відрахування частини чистого прибутку, усього, у тому числі:</t>
  </si>
  <si>
    <t>державними унітарними підприємствами та їх об'єднаннями до державного бюджету</t>
  </si>
  <si>
    <t>господарськими товариствами, у статутному капіталі яких більше 50 відсотків акцій (часток) належать державі, на виплату дивідендів</t>
  </si>
  <si>
    <t>у тому числі на державну частку</t>
  </si>
  <si>
    <t>2012/1</t>
  </si>
  <si>
    <t>Перенесено з додаткового капіталу</t>
  </si>
  <si>
    <t>Розвиток виробництва</t>
  </si>
  <si>
    <t>у тому числі за основними видами діяльності за КВЕД</t>
  </si>
  <si>
    <t>Резервний фонд</t>
  </si>
  <si>
    <t>Інші фонди (розшифрувати)</t>
  </si>
  <si>
    <t>Інші цілі (розшифрувати)</t>
  </si>
  <si>
    <t>Залишок нерозподіленого прибутку (непокритого збитку) на кінець звітного періоду</t>
  </si>
  <si>
    <t xml:space="preserve">Сплата податків, зборів та інших обов'язкових платежів </t>
  </si>
  <si>
    <t>Сплата податків та зборів до Державного бюджету України (податкові платежі), усього, у тому числі:</t>
  </si>
  <si>
    <t>ПДВ, що підлягає сплаті до бюджету за підсумками звітного періоду</t>
  </si>
  <si>
    <t>ПДВ, що підлягає відшкодуванню з бюджету за підсумками звітного періоду</t>
  </si>
  <si>
    <t>акцизний податок</t>
  </si>
  <si>
    <t>рентна плата за транспортування</t>
  </si>
  <si>
    <t>рентна плата за користування надрами</t>
  </si>
  <si>
    <t>податок на доходи фізичних осіб</t>
  </si>
  <si>
    <t>інші податки та збори (розшифрувати)</t>
  </si>
  <si>
    <t>Сплата податків та зборів до місцевих бюджетів (податкові платежі), усього, у тому числі:</t>
  </si>
  <si>
    <t>земельний податок</t>
  </si>
  <si>
    <t>орендна плата</t>
  </si>
  <si>
    <t>Інші податки, збори та платежі на користь держави, усього, у тому числі:</t>
  </si>
  <si>
    <t>митні платежі</t>
  </si>
  <si>
    <t xml:space="preserve">єдиний внесок на загальнообов'язкове державне соціальне страхування                      </t>
  </si>
  <si>
    <t>Погашення податкового боргу, усього, у тому числі:</t>
  </si>
  <si>
    <t>погашення реструктуризованих та відстрочених сум, що підлягають сплаті в поточному році до бюджетів та державних цільових фондів</t>
  </si>
  <si>
    <t>інші (штрафи, пені, неустойки) (розшифрувати)</t>
  </si>
  <si>
    <t xml:space="preserve">                  (підпис)</t>
  </si>
  <si>
    <t>ІІІ. Рух грошових коштів (за прямим методом)</t>
  </si>
  <si>
    <t>Код рядка</t>
  </si>
  <si>
    <t>Факт наростаючим підсумком 
з початку року</t>
  </si>
  <si>
    <t>І. Рух коштів у результаті операційної діяльності</t>
  </si>
  <si>
    <t>Надходження грошових коштів від операційної діяльності</t>
  </si>
  <si>
    <t>Виручка від реалізації продукції (товарів, робіт, послуг)</t>
  </si>
  <si>
    <t>Повернення податків і зборів, у тому числі:</t>
  </si>
  <si>
    <t>податку на додану вартість</t>
  </si>
  <si>
    <t xml:space="preserve">Цільове фінансування, у тому числі: </t>
  </si>
  <si>
    <t>бюджетне фінансування</t>
  </si>
  <si>
    <t xml:space="preserve">інші надходження (розшифрувати) </t>
  </si>
  <si>
    <t>Надходження авансів від покупців і замовників</t>
  </si>
  <si>
    <t>Отримання коштів за короткостроковими зобов'язаннями, у тому числі:</t>
  </si>
  <si>
    <t>кредити</t>
  </si>
  <si>
    <t xml:space="preserve">позики </t>
  </si>
  <si>
    <t>облігації</t>
  </si>
  <si>
    <t xml:space="preserve">Інші надходження (розшифрувати) </t>
  </si>
  <si>
    <t>Витрачання грошових коштів від операційної діяльності</t>
  </si>
  <si>
    <t xml:space="preserve">Розрахунки за продукцію (товари, роботи та послуги) </t>
  </si>
  <si>
    <t xml:space="preserve">Розрахунки з оплати праці </t>
  </si>
  <si>
    <t>Повернення коштів за короткостроковими зобов'язаннями, у тому числі:</t>
  </si>
  <si>
    <t>Зобов’язання з податків, зборів та інших обов’язкових платежів, у тому числі:</t>
  </si>
  <si>
    <t>податок на додану вартість</t>
  </si>
  <si>
    <t>рентна плата</t>
  </si>
  <si>
    <t>3156/1</t>
  </si>
  <si>
    <t>3156/2</t>
  </si>
  <si>
    <t>Повернення коштів до бюджету</t>
  </si>
  <si>
    <t>Чистий рух коштів від операційної діяльності</t>
  </si>
  <si>
    <t>II. Рух коштів у результаті інвестиційної діяльності</t>
  </si>
  <si>
    <t>Надходження грошових коштів від інвестиційної діяльності</t>
  </si>
  <si>
    <t>Надходження від реалізації фінансових інвестицій, у тому числі:</t>
  </si>
  <si>
    <t xml:space="preserve">надходження від продажу акцій та облігацій </t>
  </si>
  <si>
    <t xml:space="preserve">Надходження від реалізації необоротних активів </t>
  </si>
  <si>
    <t>Надходження від отриманих відсотків</t>
  </si>
  <si>
    <t>Надходження дивідендів</t>
  </si>
  <si>
    <t>Надходження від деривативів</t>
  </si>
  <si>
    <t>Витрачання грошових коштів від інвестиційної діяльності</t>
  </si>
  <si>
    <t>Витрачання на придбання фінансових інвестицій, у тому числі:</t>
  </si>
  <si>
    <t xml:space="preserve">витрачання на придбання акцій та облігацій </t>
  </si>
  <si>
    <t xml:space="preserve">Витрачання на придбання необоротних активів, у тому числі: </t>
  </si>
  <si>
    <t xml:space="preserve">придбання (створення) основних засобів (розшифрувати) </t>
  </si>
  <si>
    <t xml:space="preserve">капітальне будівництво (розшифрувати) </t>
  </si>
  <si>
    <t xml:space="preserve">придбання (створення) нематеріальних активів (розшифрувати) </t>
  </si>
  <si>
    <t>інші необоротні активи (розшифрувати)</t>
  </si>
  <si>
    <t>Виплати за деривативами</t>
  </si>
  <si>
    <t>Інші платежі (розшифрувати)</t>
  </si>
  <si>
    <t>Чистий рух коштів від інвестиційної діяльності </t>
  </si>
  <si>
    <t>III. Рух коштів у результаті фінансової діяльності</t>
  </si>
  <si>
    <t xml:space="preserve">Надходження грошових коштів від фінансової діяльності </t>
  </si>
  <si>
    <t>Надходження від власного капіталу</t>
  </si>
  <si>
    <t>Отримання коштів за довгостроковими зобов'язаннями, у тому числі:</t>
  </si>
  <si>
    <t>Витрачання грошових коштів від фінансової діяльності</t>
  </si>
  <si>
    <t>Витрачання на викуп власних акцій</t>
  </si>
  <si>
    <t>Повернення коштів за довгостроковими зобов'язаннями, у тому числі:</t>
  </si>
  <si>
    <t>Сплата дивідендів</t>
  </si>
  <si>
    <t>Витрачення на сплату відсотків</t>
  </si>
  <si>
    <t>Витрачення на сплату заборгованості з фінансової оренди</t>
  </si>
  <si>
    <t>Чистий рух коштів від фінансової діяльності </t>
  </si>
  <si>
    <t>Чистий рух грошових коштів за звітний період</t>
  </si>
  <si>
    <t>Залишок коштів на початок періоду</t>
  </si>
  <si>
    <t xml:space="preserve">Вплив зміни валютних курсів на залишок коштів </t>
  </si>
  <si>
    <t>Залишок коштів на кінець періоду</t>
  </si>
  <si>
    <t xml:space="preserve">IV. Капітальні інвестиції </t>
  </si>
  <si>
    <t>Капітальні інвестиції, усього, у тому числі:</t>
  </si>
  <si>
    <t>капітальне будівництво</t>
  </si>
  <si>
    <t>4010</t>
  </si>
  <si>
    <t>придбання (виготовлення) основних засобів</t>
  </si>
  <si>
    <t>придбання (виготовлення) інших необоротних матеріальних активів</t>
  </si>
  <si>
    <t>придбання (створення) нематеріальних активів</t>
  </si>
  <si>
    <t>модернізація, модифікація (добудова, дообладнання, реконструкція) основних засобів</t>
  </si>
  <si>
    <t>капітальний ремонт</t>
  </si>
  <si>
    <t xml:space="preserve">                                     (посада)</t>
  </si>
  <si>
    <t xml:space="preserve">          (підпис)</t>
  </si>
  <si>
    <t xml:space="preserve">      V. Інформація щодо отримання та повернення залучених коштів</t>
  </si>
  <si>
    <t>Зобов'язання</t>
  </si>
  <si>
    <t>Заборгованість за кредитами на початок ______ року</t>
  </si>
  <si>
    <t>Отримано залучених коштів за звітний період</t>
  </si>
  <si>
    <t>Повернено залучених коштів за звітний період</t>
  </si>
  <si>
    <t>Заборгованість за кредитами на кінець ______ року</t>
  </si>
  <si>
    <t>у тому числі:</t>
  </si>
  <si>
    <t>план</t>
  </si>
  <si>
    <t>сума основного боргу</t>
  </si>
  <si>
    <t>відсотки, нараховані протягом року</t>
  </si>
  <si>
    <t>відсотки сплачені</t>
  </si>
  <si>
    <t>курсові різниці (сума основного боргу)
(+/-)</t>
  </si>
  <si>
    <t>курсові різниці (відсотки)
(+/-)</t>
  </si>
  <si>
    <t>відсотки нараховані</t>
  </si>
  <si>
    <t>Довгострокові зобов'язання, усього,
у тому числі:</t>
  </si>
  <si>
    <t>Короткострокові зобов'язання, усього,
у тому числі:</t>
  </si>
  <si>
    <t>Інші фінансові зобов'язання, усього,
у тому числі:</t>
  </si>
  <si>
    <t>VІ. Джерела капітальних інвестицій</t>
  </si>
  <si>
    <t>тис. грн (без ПДВ)</t>
  </si>
  <si>
    <t>№ з/п</t>
  </si>
  <si>
    <t>Найменування об’єкта</t>
  </si>
  <si>
    <t>Залучення кредитних коштів</t>
  </si>
  <si>
    <t>Бюджетне фінансування</t>
  </si>
  <si>
    <t>Власні кошти (розшифрувати)</t>
  </si>
  <si>
    <t>Інші джерела (розшифрувати)</t>
  </si>
  <si>
    <t xml:space="preserve">капітальне будівництво </t>
  </si>
  <si>
    <t>придбання (створення) нематеріальних активів (розшифрувати про ліцензійне програмне забезпечення)</t>
  </si>
  <si>
    <t>модернізація, модифікація (добудова, дообладнання, реконструкція) (розшифрувати)</t>
  </si>
  <si>
    <t>Відсоток</t>
  </si>
  <si>
    <t>VІІ. Капітальне будівництво (рядок 4010 таблиці IV)</t>
  </si>
  <si>
    <t xml:space="preserve">Найменування об’єкта </t>
  </si>
  <si>
    <t>Рік початку        і закінчення будівництва</t>
  </si>
  <si>
    <t>Загальна кошторисна вартість</t>
  </si>
  <si>
    <t>Первісна балансова вартість введених потужностей на початок звітного періоду</t>
  </si>
  <si>
    <t>Незавершене будівництво на початок звітного періоду</t>
  </si>
  <si>
    <t>Інформація щодо проектно-кошторисної документації (стан розроблення, затвердження, у разі затвердження зазначити  суб'єкт управління, яким затверджено, та відповідний документ)</t>
  </si>
  <si>
    <t>Документ, яким затверджений титул будови,
із зазначенням суб'єкта управління, який його погодив</t>
  </si>
  <si>
    <t>освоєння капітальних вкладень</t>
  </si>
  <si>
    <t>фінансування капітальних інвестицій (оплата грошовими коштами), усього</t>
  </si>
  <si>
    <t xml:space="preserve">у тому числі </t>
  </si>
  <si>
    <t>власні кошти</t>
  </si>
  <si>
    <t>кредитні кошти</t>
  </si>
  <si>
    <t>інші джерела (зазначити джерело)</t>
  </si>
  <si>
    <t>__________________________________________________</t>
  </si>
  <si>
    <t>(посада)</t>
  </si>
  <si>
    <t>Інші витрати (СЕС, пільгова пенсія)</t>
  </si>
  <si>
    <t>інші операційні доходи (0212100 та 0217520, благодійна допомога)</t>
  </si>
  <si>
    <t>інші операційні витрати (РКО, лікарняні за рах. ФЗП, ПДВ)</t>
  </si>
  <si>
    <t>інші доходи (доходи майбутніх періодів)</t>
  </si>
  <si>
    <t>Доходи від безоплатно одержаних необоротних активів</t>
  </si>
  <si>
    <t>Директор</t>
  </si>
  <si>
    <t>Олександр ІГНАТЮК</t>
  </si>
  <si>
    <t xml:space="preserve">Інші надходження (ФСС) </t>
  </si>
  <si>
    <t>інші платежі (земельний податок)</t>
  </si>
  <si>
    <t xml:space="preserve">Інші надходження (місцевий бюджет) </t>
  </si>
  <si>
    <r>
      <t>Витрати на електроенергію,</t>
    </r>
    <r>
      <rPr>
        <sz val="14"/>
        <color rgb="FFFF0000"/>
        <rFont val="Times New Roman"/>
        <family val="1"/>
        <charset val="204"/>
      </rPr>
      <t xml:space="preserve"> інші енергоносії</t>
    </r>
  </si>
  <si>
    <t>КНП "Ніжинська міська стоматологічна поліклініка"</t>
  </si>
  <si>
    <t>Комунальне некомерційне підприємство "Ніжинська міська стоматологічна поліклініка" Ніжинської міської ради Чернігівської області</t>
  </si>
  <si>
    <t>Комунальне некомерційне підприємство</t>
  </si>
  <si>
    <t>Ніжинська міська рада</t>
  </si>
  <si>
    <t>Стоматологічна практика</t>
  </si>
  <si>
    <t>Охорона здоров’я</t>
  </si>
  <si>
    <t>16600, Чернігівська область, м. Ніжин, вул. Батюка, 7</t>
  </si>
  <si>
    <t>(04631) 7-30-10</t>
  </si>
  <si>
    <t>Ігнатюк Олександр Борисович</t>
  </si>
  <si>
    <t>за 9 місяців 2025 року</t>
  </si>
  <si>
    <t>05480631</t>
  </si>
  <si>
    <t>86.23</t>
  </si>
  <si>
    <t>86.23 Стоматологінча практика</t>
  </si>
  <si>
    <t>інші податки, збори та платежі (вйськовий збір)</t>
  </si>
  <si>
    <t>придбання (виготовлення) інших необоротних матеріальних активів (стіл виробничий - 4 шт., кондиціонер - 2 шт., опромінювач ультрафіолетовий - 5 шт.)</t>
  </si>
  <si>
    <t>Інші витрачання (ФСС,РКО, сплата грошовий зобовязань)</t>
  </si>
  <si>
    <t>інші адміністративні витрати (послуги, канцелярія, банківське обслуговування, господарські товари)</t>
  </si>
  <si>
    <t>Встановлення комплекту системи безперебійного живлення (встановлення, монтаж та налаштування електричного обладнання Tesla Powerwall2)</t>
  </si>
  <si>
    <t>пропорційно фонду заробітної плати</t>
  </si>
  <si>
    <t>Виплачено премію до дня медичного працівника.На підприємстві застосовується відрядна форма оплата праці для основного виробоничого медичного персоналу (згідно Колективного договору). Тому при збільшенні/зменшенні пацієнтопотоку пропорційно зростає/зменшується виробіток і, відповідно, заробітна плата</t>
  </si>
  <si>
    <t>Виплачено премію до дня медичного працівника</t>
  </si>
  <si>
    <t xml:space="preserve">інші зобов’язання з податків і зборів, у тому числі:військовий збір
 </t>
  </si>
  <si>
    <t>Зменшеня показника відповідно плану за рахунок виплати премії до для медичного праціника</t>
  </si>
  <si>
    <t>придбання (виготовлення) основних засобів (Стоматологічна установка - 2 шт(місцевий бюджет),  ультразвукова мийка, пристрій для упаковки інструментів(власні кошта), пристрій безперебійного живлення ТЕСЛА - 2 шт. (благодійна допомога) 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</si>
</sst>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164" formatCode="_(* #,##0_);_(* \(#,##0\);_(* &quot;-&quot;_);_(@_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_-* #,##0.00_₴_-;\-* #,##0.00_₴_-;_-* &quot;-&quot;??_₴_-;_-@_-"/>
    <numFmt numFmtId="168" formatCode="#,##0&quot;р.&quot;;[Red]\-#,##0&quot;р.&quot;"/>
    <numFmt numFmtId="169" formatCode="#,##0.00&quot;р.&quot;;\-#,##0.00&quot;р.&quot;"/>
    <numFmt numFmtId="170" formatCode="_-* #,##0.00_р_._-;\-* #,##0.00_р_._-;_-* &quot;-&quot;??_р_._-;_-@_-"/>
    <numFmt numFmtId="171" formatCode="_-* #,##0.00\ _г_р_н_._-;\-* #,##0.00\ _г_р_н_._-;_-* &quot;-&quot;??\ _г_р_н_._-;_-@_-"/>
    <numFmt numFmtId="172" formatCode="0.0"/>
    <numFmt numFmtId="173" formatCode="#,##0.0"/>
    <numFmt numFmtId="174" formatCode="###\ ##0.000"/>
    <numFmt numFmtId="175" formatCode="#,##0.0_ ;[Red]\-#,##0.0\ "/>
    <numFmt numFmtId="176" formatCode="0.0;\(0.0\);\ ;\-"/>
    <numFmt numFmtId="177" formatCode="_(* #,##0_);_(* \(#,##0\);_(* &quot;-&quot;??_);_(@_)"/>
    <numFmt numFmtId="178" formatCode="_(* #,##0.0_);_(* \(#,##0.0\);_(* &quot;-&quot;??_);_(@_)"/>
    <numFmt numFmtId="179" formatCode="_(* #,##0.0_);_(* \(#,##0.0\);_(* &quot;-&quot;_);_(@_)"/>
    <numFmt numFmtId="180" formatCode="_(* #,##0.00_);_(* \(#,##0.00\);_(* &quot;-&quot;_);_(@_)"/>
  </numFmts>
  <fonts count="74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u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8"/>
      <name val="Arial"/>
      <family val="2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sz val="14"/>
      <name val="Arial Cyr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Helv"/>
      <charset val="204"/>
    </font>
    <font>
      <sz val="11"/>
      <color indexed="8"/>
      <name val="Arial Cyr"/>
      <family val="2"/>
      <charset val="204"/>
    </font>
    <font>
      <sz val="11"/>
      <color indexed="9"/>
      <name val="Arial Cyr"/>
      <family val="2"/>
      <charset val="204"/>
    </font>
    <font>
      <b/>
      <sz val="12"/>
      <name val="Arial"/>
      <family val="2"/>
      <charset val="204"/>
    </font>
    <font>
      <sz val="10"/>
      <name val="FreeSet"/>
      <family val="2"/>
    </font>
    <font>
      <u/>
      <sz val="10"/>
      <color indexed="12"/>
      <name val="Arial"/>
      <family val="2"/>
      <charset val="204"/>
    </font>
    <font>
      <b/>
      <sz val="14"/>
      <name val="Arial"/>
      <family val="2"/>
      <charset val="204"/>
    </font>
    <font>
      <b/>
      <sz val="12"/>
      <color indexed="9"/>
      <name val="Arial"/>
      <family val="2"/>
      <charset val="204"/>
    </font>
    <font>
      <b/>
      <i/>
      <sz val="14"/>
      <name val="Arial"/>
      <family val="2"/>
      <charset val="204"/>
    </font>
    <font>
      <b/>
      <i/>
      <sz val="14"/>
      <color indexed="9"/>
      <name val="Arial"/>
      <family val="2"/>
      <charset val="204"/>
    </font>
    <font>
      <b/>
      <i/>
      <sz val="12"/>
      <color indexed="9"/>
      <name val="Arial"/>
      <family val="2"/>
      <charset val="204"/>
    </font>
    <font>
      <b/>
      <sz val="11"/>
      <name val="Arial"/>
      <family val="2"/>
      <charset val="204"/>
    </font>
    <font>
      <b/>
      <sz val="11"/>
      <color indexed="9"/>
      <name val="Arial"/>
      <family val="2"/>
      <charset val="204"/>
    </font>
    <font>
      <sz val="12"/>
      <color indexed="9"/>
      <name val="Bookman Old Style"/>
      <family val="1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i/>
      <sz val="11"/>
      <name val="Arial"/>
      <family val="2"/>
      <charset val="204"/>
    </font>
    <font>
      <b/>
      <i/>
      <sz val="11"/>
      <color indexed="9"/>
      <name val="Arial"/>
      <family val="2"/>
      <charset val="204"/>
    </font>
    <font>
      <b/>
      <sz val="10"/>
      <name val="Arial"/>
      <family val="2"/>
      <charset val="204"/>
    </font>
    <font>
      <sz val="11"/>
      <color indexed="62"/>
      <name val="Arial Cyr"/>
      <family val="2"/>
      <charset val="204"/>
    </font>
    <font>
      <b/>
      <sz val="11"/>
      <color indexed="63"/>
      <name val="Arial Cyr"/>
      <family val="2"/>
      <charset val="204"/>
    </font>
    <font>
      <b/>
      <sz val="11"/>
      <color indexed="52"/>
      <name val="Arial Cyr"/>
      <family val="2"/>
      <charset val="204"/>
    </font>
    <font>
      <b/>
      <sz val="15"/>
      <color indexed="56"/>
      <name val="Arial Cyr"/>
      <family val="2"/>
      <charset val="204"/>
    </font>
    <font>
      <b/>
      <sz val="13"/>
      <color indexed="56"/>
      <name val="Arial Cyr"/>
      <family val="2"/>
      <charset val="204"/>
    </font>
    <font>
      <b/>
      <sz val="11"/>
      <color indexed="56"/>
      <name val="Arial Cyr"/>
      <family val="2"/>
      <charset val="204"/>
    </font>
    <font>
      <b/>
      <sz val="11"/>
      <color indexed="8"/>
      <name val="Arial Cyr"/>
      <family val="2"/>
      <charset val="204"/>
    </font>
    <font>
      <b/>
      <sz val="11"/>
      <color indexed="9"/>
      <name val="Arial Cyr"/>
      <family val="2"/>
      <charset val="204"/>
    </font>
    <font>
      <sz val="11"/>
      <color indexed="60"/>
      <name val="Arial Cyr"/>
      <family val="2"/>
      <charset val="204"/>
    </font>
    <font>
      <sz val="11"/>
      <color indexed="20"/>
      <name val="Arial Cyr"/>
      <family val="2"/>
      <charset val="204"/>
    </font>
    <font>
      <i/>
      <sz val="11"/>
      <color indexed="23"/>
      <name val="Arial Cyr"/>
      <family val="2"/>
      <charset val="204"/>
    </font>
    <font>
      <sz val="12"/>
      <name val="Arial Cyr"/>
      <family val="2"/>
      <charset val="204"/>
    </font>
    <font>
      <sz val="11"/>
      <color indexed="52"/>
      <name val="Arial Cyr"/>
      <family val="2"/>
      <charset val="204"/>
    </font>
    <font>
      <sz val="10"/>
      <name val="Helv"/>
    </font>
    <font>
      <sz val="11"/>
      <color indexed="10"/>
      <name val="Arial Cyr"/>
      <family val="2"/>
      <charset val="204"/>
    </font>
    <font>
      <sz val="12"/>
      <name val="Journal"/>
    </font>
    <font>
      <sz val="11"/>
      <color indexed="17"/>
      <name val="Arial Cyr"/>
      <family val="2"/>
      <charset val="204"/>
    </font>
    <font>
      <sz val="10"/>
      <name val="Tahoma"/>
      <family val="2"/>
      <charset val="204"/>
    </font>
    <font>
      <sz val="10"/>
      <name val="Petersburg"/>
    </font>
    <font>
      <b/>
      <u/>
      <sz val="14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</font>
    <font>
      <sz val="14"/>
      <color theme="1"/>
      <name val="Times New Roman"/>
      <family val="1"/>
      <charset val="204"/>
    </font>
    <font>
      <b/>
      <u/>
      <sz val="18"/>
      <name val="Times New Roman"/>
      <family val="1"/>
      <charset val="204"/>
    </font>
    <font>
      <sz val="14"/>
      <color rgb="FFFF0000"/>
      <name val="Times New Roman"/>
      <family val="1"/>
      <charset val="204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43"/>
      </patternFill>
    </fill>
    <fill>
      <patternFill patternType="solid">
        <fgColor indexed="44"/>
        <bgColor indexed="64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5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52">
    <xf numFmtId="0" fontId="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31" fillId="2" borderId="0" applyNumberFormat="0" applyBorder="0" applyAlignment="0" applyProtection="0"/>
    <xf numFmtId="0" fontId="1" fillId="2" borderId="0" applyNumberFormat="0" applyBorder="0" applyAlignment="0" applyProtection="0"/>
    <xf numFmtId="0" fontId="31" fillId="3" borderId="0" applyNumberFormat="0" applyBorder="0" applyAlignment="0" applyProtection="0"/>
    <xf numFmtId="0" fontId="1" fillId="3" borderId="0" applyNumberFormat="0" applyBorder="0" applyAlignment="0" applyProtection="0"/>
    <xf numFmtId="0" fontId="31" fillId="4" borderId="0" applyNumberFormat="0" applyBorder="0" applyAlignment="0" applyProtection="0"/>
    <xf numFmtId="0" fontId="1" fillId="4" borderId="0" applyNumberFormat="0" applyBorder="0" applyAlignment="0" applyProtection="0"/>
    <xf numFmtId="0" fontId="31" fillId="5" borderId="0" applyNumberFormat="0" applyBorder="0" applyAlignment="0" applyProtection="0"/>
    <xf numFmtId="0" fontId="1" fillId="5" borderId="0" applyNumberFormat="0" applyBorder="0" applyAlignment="0" applyProtection="0"/>
    <xf numFmtId="0" fontId="31" fillId="6" borderId="0" applyNumberFormat="0" applyBorder="0" applyAlignment="0" applyProtection="0"/>
    <xf numFmtId="0" fontId="1" fillId="6" borderId="0" applyNumberFormat="0" applyBorder="0" applyAlignment="0" applyProtection="0"/>
    <xf numFmtId="0" fontId="3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31" fillId="8" borderId="0" applyNumberFormat="0" applyBorder="0" applyAlignment="0" applyProtection="0"/>
    <xf numFmtId="0" fontId="1" fillId="8" borderId="0" applyNumberFormat="0" applyBorder="0" applyAlignment="0" applyProtection="0"/>
    <xf numFmtId="0" fontId="31" fillId="9" borderId="0" applyNumberFormat="0" applyBorder="0" applyAlignment="0" applyProtection="0"/>
    <xf numFmtId="0" fontId="1" fillId="9" borderId="0" applyNumberFormat="0" applyBorder="0" applyAlignment="0" applyProtection="0"/>
    <xf numFmtId="0" fontId="31" fillId="10" borderId="0" applyNumberFormat="0" applyBorder="0" applyAlignment="0" applyProtection="0"/>
    <xf numFmtId="0" fontId="1" fillId="10" borderId="0" applyNumberFormat="0" applyBorder="0" applyAlignment="0" applyProtection="0"/>
    <xf numFmtId="0" fontId="31" fillId="5" borderId="0" applyNumberFormat="0" applyBorder="0" applyAlignment="0" applyProtection="0"/>
    <xf numFmtId="0" fontId="1" fillId="5" borderId="0" applyNumberFormat="0" applyBorder="0" applyAlignment="0" applyProtection="0"/>
    <xf numFmtId="0" fontId="31" fillId="8" borderId="0" applyNumberFormat="0" applyBorder="0" applyAlignment="0" applyProtection="0"/>
    <xf numFmtId="0" fontId="1" fillId="8" borderId="0" applyNumberFormat="0" applyBorder="0" applyAlignment="0" applyProtection="0"/>
    <xf numFmtId="0" fontId="31" fillId="11" borderId="0" applyNumberFormat="0" applyBorder="0" applyAlignment="0" applyProtection="0"/>
    <xf numFmtId="0" fontId="1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32" fillId="12" borderId="0" applyNumberFormat="0" applyBorder="0" applyAlignment="0" applyProtection="0"/>
    <xf numFmtId="0" fontId="14" fillId="12" borderId="0" applyNumberFormat="0" applyBorder="0" applyAlignment="0" applyProtection="0"/>
    <xf numFmtId="0" fontId="32" fillId="9" borderId="0" applyNumberFormat="0" applyBorder="0" applyAlignment="0" applyProtection="0"/>
    <xf numFmtId="0" fontId="14" fillId="9" borderId="0" applyNumberFormat="0" applyBorder="0" applyAlignment="0" applyProtection="0"/>
    <xf numFmtId="0" fontId="32" fillId="10" borderId="0" applyNumberFormat="0" applyBorder="0" applyAlignment="0" applyProtection="0"/>
    <xf numFmtId="0" fontId="14" fillId="10" borderId="0" applyNumberFormat="0" applyBorder="0" applyAlignment="0" applyProtection="0"/>
    <xf numFmtId="0" fontId="32" fillId="13" borderId="0" applyNumberFormat="0" applyBorder="0" applyAlignment="0" applyProtection="0"/>
    <xf numFmtId="0" fontId="14" fillId="13" borderId="0" applyNumberFormat="0" applyBorder="0" applyAlignment="0" applyProtection="0"/>
    <xf numFmtId="0" fontId="32" fillId="14" borderId="0" applyNumberFormat="0" applyBorder="0" applyAlignment="0" applyProtection="0"/>
    <xf numFmtId="0" fontId="14" fillId="14" borderId="0" applyNumberFormat="0" applyBorder="0" applyAlignment="0" applyProtection="0"/>
    <xf numFmtId="0" fontId="32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9" borderId="0" applyNumberFormat="0" applyBorder="0" applyAlignment="0" applyProtection="0"/>
    <xf numFmtId="0" fontId="25" fillId="3" borderId="0" applyNumberFormat="0" applyBorder="0" applyAlignment="0" applyProtection="0"/>
    <xf numFmtId="0" fontId="17" fillId="20" borderId="1" applyNumberFormat="0" applyAlignment="0" applyProtection="0"/>
    <xf numFmtId="0" fontId="22" fillId="21" borderId="2" applyNumberFormat="0" applyAlignment="0" applyProtection="0"/>
    <xf numFmtId="49" fontId="33" fillId="0" borderId="3">
      <alignment horizontal="center" vertical="center"/>
      <protection locked="0"/>
    </xf>
    <xf numFmtId="49" fontId="33" fillId="0" borderId="3">
      <alignment horizontal="center" vertical="center"/>
      <protection locked="0"/>
    </xf>
    <xf numFmtId="49" fontId="33" fillId="0" borderId="3">
      <alignment horizontal="center" vertical="center"/>
      <protection locked="0"/>
    </xf>
    <xf numFmtId="49" fontId="33" fillId="0" borderId="3">
      <alignment horizontal="center" vertical="center"/>
      <protection locked="0"/>
    </xf>
    <xf numFmtId="49" fontId="33" fillId="0" borderId="3">
      <alignment horizontal="center" vertical="center"/>
      <protection locked="0"/>
    </xf>
    <xf numFmtId="49" fontId="33" fillId="0" borderId="3">
      <alignment horizontal="center" vertical="center"/>
      <protection locked="0"/>
    </xf>
    <xf numFmtId="49" fontId="33" fillId="0" borderId="3">
      <alignment horizontal="center" vertical="center"/>
      <protection locked="0"/>
    </xf>
    <xf numFmtId="49" fontId="33" fillId="0" borderId="3">
      <alignment horizontal="center" vertical="center"/>
      <protection locked="0"/>
    </xf>
    <xf numFmtId="49" fontId="33" fillId="0" borderId="3">
      <alignment horizontal="center" vertical="center"/>
      <protection locked="0"/>
    </xf>
    <xf numFmtId="49" fontId="33" fillId="0" borderId="3">
      <alignment horizontal="center" vertical="center"/>
      <protection locked="0"/>
    </xf>
    <xf numFmtId="49" fontId="33" fillId="0" borderId="3">
      <alignment horizontal="center" vertical="center"/>
      <protection locked="0"/>
    </xf>
    <xf numFmtId="49" fontId="33" fillId="0" borderId="3">
      <alignment horizontal="center" vertical="center"/>
      <protection locked="0"/>
    </xf>
    <xf numFmtId="49" fontId="33" fillId="0" borderId="3">
      <alignment horizontal="center" vertical="center"/>
      <protection locked="0"/>
    </xf>
    <xf numFmtId="49" fontId="11" fillId="0" borderId="3">
      <alignment horizontal="left" vertical="center"/>
      <protection locked="0"/>
    </xf>
    <xf numFmtId="49" fontId="11" fillId="0" borderId="3">
      <alignment horizontal="left" vertical="center"/>
      <protection locked="0"/>
    </xf>
    <xf numFmtId="49" fontId="11" fillId="0" borderId="3">
      <alignment horizontal="left" vertical="center"/>
      <protection locked="0"/>
    </xf>
    <xf numFmtId="49" fontId="11" fillId="0" borderId="3">
      <alignment horizontal="left" vertical="center"/>
      <protection locked="0"/>
    </xf>
    <xf numFmtId="49" fontId="11" fillId="0" borderId="3">
      <alignment horizontal="left" vertical="center"/>
      <protection locked="0"/>
    </xf>
    <xf numFmtId="49" fontId="11" fillId="0" borderId="3">
      <alignment horizontal="left" vertical="center"/>
      <protection locked="0"/>
    </xf>
    <xf numFmtId="49" fontId="11" fillId="0" borderId="3">
      <alignment horizontal="left" vertical="center"/>
      <protection locked="0"/>
    </xf>
    <xf numFmtId="49" fontId="11" fillId="0" borderId="3">
      <alignment horizontal="left" vertical="center"/>
      <protection locked="0"/>
    </xf>
    <xf numFmtId="49" fontId="11" fillId="0" borderId="3">
      <alignment horizontal="left" vertical="center"/>
      <protection locked="0"/>
    </xf>
    <xf numFmtId="49" fontId="11" fillId="0" borderId="3">
      <alignment horizontal="left" vertical="center"/>
      <protection locked="0"/>
    </xf>
    <xf numFmtId="49" fontId="11" fillId="0" borderId="3">
      <alignment horizontal="left" vertical="center"/>
      <protection locked="0"/>
    </xf>
    <xf numFmtId="49" fontId="11" fillId="0" borderId="3">
      <alignment horizontal="left" vertical="center"/>
      <protection locked="0"/>
    </xf>
    <xf numFmtId="49" fontId="11" fillId="0" borderId="3">
      <alignment horizontal="left" vertical="center"/>
      <protection locked="0"/>
    </xf>
    <xf numFmtId="49" fontId="11" fillId="0" borderId="3">
      <alignment horizontal="left" vertical="center"/>
      <protection locked="0"/>
    </xf>
    <xf numFmtId="49" fontId="11" fillId="0" borderId="3">
      <alignment horizontal="left" vertical="center"/>
      <protection locked="0"/>
    </xf>
    <xf numFmtId="49" fontId="11" fillId="0" borderId="3">
      <alignment horizontal="left" vertical="center"/>
      <protection locked="0"/>
    </xf>
    <xf numFmtId="49" fontId="11" fillId="0" borderId="3">
      <alignment horizontal="left" vertical="center"/>
      <protection locked="0"/>
    </xf>
    <xf numFmtId="0" fontId="26" fillId="0" borderId="0" applyNumberFormat="0" applyFill="0" applyBorder="0" applyAlignment="0" applyProtection="0"/>
    <xf numFmtId="174" fontId="34" fillId="0" borderId="0" applyAlignment="0">
      <alignment wrapText="1"/>
    </xf>
    <xf numFmtId="0" fontId="29" fillId="4" borderId="0" applyNumberFormat="0" applyBorder="0" applyAlignment="0" applyProtection="0"/>
    <xf numFmtId="0" fontId="18" fillId="0" borderId="4" applyNumberFormat="0" applyFill="0" applyAlignment="0" applyProtection="0"/>
    <xf numFmtId="0" fontId="19" fillId="0" borderId="5" applyNumberFormat="0" applyFill="0" applyAlignment="0" applyProtection="0"/>
    <xf numFmtId="0" fontId="20" fillId="0" borderId="6" applyNumberFormat="0" applyFill="0" applyAlignment="0" applyProtection="0"/>
    <xf numFmtId="0" fontId="20" fillId="0" borderId="0" applyNumberFormat="0" applyFill="0" applyBorder="0" applyAlignment="0" applyProtection="0"/>
    <xf numFmtId="0" fontId="35" fillId="0" borderId="0" applyNumberFormat="0" applyFill="0" applyBorder="0" applyAlignment="0" applyProtection="0">
      <alignment vertical="top"/>
      <protection locked="0"/>
    </xf>
    <xf numFmtId="0" fontId="15" fillId="7" borderId="1" applyNumberFormat="0" applyAlignment="0" applyProtection="0"/>
    <xf numFmtId="49" fontId="11" fillId="0" borderId="0" applyNumberFormat="0" applyFont="0" applyAlignment="0">
      <alignment vertical="top" wrapText="1"/>
      <protection locked="0"/>
    </xf>
    <xf numFmtId="49" fontId="11" fillId="0" borderId="0" applyNumberFormat="0" applyFont="0" applyAlignment="0">
      <alignment vertical="top" wrapText="1"/>
    </xf>
    <xf numFmtId="49" fontId="11" fillId="0" borderId="0" applyNumberFormat="0" applyFont="0" applyAlignment="0">
      <alignment vertical="top" wrapText="1"/>
    </xf>
    <xf numFmtId="49" fontId="11" fillId="0" borderId="0" applyNumberFormat="0" applyFont="0" applyAlignment="0">
      <alignment vertical="top" wrapText="1"/>
      <protection locked="0"/>
    </xf>
    <xf numFmtId="49" fontId="11" fillId="0" borderId="0" applyNumberFormat="0" applyFont="0" applyAlignment="0">
      <alignment vertical="top" wrapText="1"/>
    </xf>
    <xf numFmtId="49" fontId="11" fillId="0" borderId="0" applyNumberFormat="0" applyFont="0" applyAlignment="0">
      <alignment vertical="top" wrapText="1"/>
      <protection locked="0"/>
    </xf>
    <xf numFmtId="49" fontId="11" fillId="0" borderId="0" applyNumberFormat="0" applyFont="0" applyAlignment="0">
      <alignment vertical="top" wrapText="1"/>
    </xf>
    <xf numFmtId="49" fontId="11" fillId="0" borderId="0" applyNumberFormat="0" applyFont="0" applyAlignment="0">
      <alignment vertical="top" wrapText="1"/>
      <protection locked="0"/>
    </xf>
    <xf numFmtId="49" fontId="11" fillId="0" borderId="0" applyNumberFormat="0" applyFont="0" applyAlignment="0">
      <alignment vertical="top" wrapText="1"/>
      <protection locked="0"/>
    </xf>
    <xf numFmtId="49" fontId="11" fillId="0" borderId="0" applyNumberFormat="0" applyFont="0" applyAlignment="0">
      <alignment vertical="top" wrapText="1"/>
      <protection locked="0"/>
    </xf>
    <xf numFmtId="49" fontId="11" fillId="0" borderId="0" applyNumberFormat="0" applyFont="0" applyAlignment="0">
      <alignment vertical="top" wrapText="1"/>
      <protection locked="0"/>
    </xf>
    <xf numFmtId="49" fontId="11" fillId="0" borderId="0" applyNumberFormat="0" applyFont="0" applyAlignment="0">
      <alignment vertical="top" wrapText="1"/>
      <protection locked="0"/>
    </xf>
    <xf numFmtId="49" fontId="11" fillId="0" borderId="0" applyNumberFormat="0" applyFont="0" applyAlignment="0">
      <alignment vertical="top" wrapText="1"/>
      <protection locked="0"/>
    </xf>
    <xf numFmtId="49" fontId="11" fillId="0" borderId="0" applyNumberFormat="0" applyFont="0" applyAlignment="0">
      <alignment vertical="top" wrapText="1"/>
      <protection locked="0"/>
    </xf>
    <xf numFmtId="49" fontId="11" fillId="0" borderId="0" applyNumberFormat="0" applyFont="0" applyAlignment="0">
      <alignment vertical="top" wrapText="1"/>
      <protection locked="0"/>
    </xf>
    <xf numFmtId="49" fontId="11" fillId="0" borderId="0" applyNumberFormat="0" applyFont="0" applyAlignment="0">
      <alignment vertical="top" wrapText="1"/>
      <protection locked="0"/>
    </xf>
    <xf numFmtId="49" fontId="11" fillId="0" borderId="0" applyNumberFormat="0" applyFont="0" applyAlignment="0">
      <alignment vertical="top" wrapText="1"/>
      <protection locked="0"/>
    </xf>
    <xf numFmtId="49" fontId="11" fillId="0" borderId="0" applyNumberFormat="0" applyFont="0" applyAlignment="0">
      <alignment vertical="top" wrapText="1"/>
      <protection locked="0"/>
    </xf>
    <xf numFmtId="49" fontId="11" fillId="0" borderId="0" applyNumberFormat="0" applyFont="0" applyAlignment="0">
      <alignment vertical="top" wrapText="1"/>
      <protection locked="0"/>
    </xf>
    <xf numFmtId="49" fontId="11" fillId="0" borderId="0" applyNumberFormat="0" applyFont="0" applyAlignment="0">
      <alignment vertical="top" wrapText="1"/>
      <protection locked="0"/>
    </xf>
    <xf numFmtId="49" fontId="36" fillId="22" borderId="7">
      <alignment horizontal="left" vertical="center"/>
      <protection locked="0"/>
    </xf>
    <xf numFmtId="49" fontId="36" fillId="22" borderId="7">
      <alignment horizontal="left" vertical="center"/>
    </xf>
    <xf numFmtId="4" fontId="36" fillId="22" borderId="7">
      <alignment horizontal="right" vertical="center"/>
      <protection locked="0"/>
    </xf>
    <xf numFmtId="4" fontId="36" fillId="22" borderId="7">
      <alignment horizontal="right" vertical="center"/>
    </xf>
    <xf numFmtId="4" fontId="37" fillId="22" borderId="7">
      <alignment horizontal="right" vertical="center"/>
      <protection locked="0"/>
    </xf>
    <xf numFmtId="49" fontId="38" fillId="22" borderId="3">
      <alignment horizontal="left" vertical="center"/>
      <protection locked="0"/>
    </xf>
    <xf numFmtId="49" fontId="38" fillId="22" borderId="3">
      <alignment horizontal="left" vertical="center"/>
    </xf>
    <xf numFmtId="49" fontId="39" fillId="22" borderId="3">
      <alignment horizontal="left" vertical="center"/>
      <protection locked="0"/>
    </xf>
    <xf numFmtId="49" fontId="39" fillId="22" borderId="3">
      <alignment horizontal="left" vertical="center"/>
    </xf>
    <xf numFmtId="4" fontId="38" fillId="22" borderId="3">
      <alignment horizontal="right" vertical="center"/>
      <protection locked="0"/>
    </xf>
    <xf numFmtId="4" fontId="38" fillId="22" borderId="3">
      <alignment horizontal="right" vertical="center"/>
    </xf>
    <xf numFmtId="4" fontId="40" fillId="22" borderId="3">
      <alignment horizontal="right" vertical="center"/>
      <protection locked="0"/>
    </xf>
    <xf numFmtId="49" fontId="33" fillId="22" borderId="3">
      <alignment horizontal="left" vertical="center"/>
      <protection locked="0"/>
    </xf>
    <xf numFmtId="49" fontId="33" fillId="22" borderId="3">
      <alignment horizontal="left" vertical="center"/>
      <protection locked="0"/>
    </xf>
    <xf numFmtId="49" fontId="33" fillId="22" borderId="3">
      <alignment horizontal="left" vertical="center"/>
    </xf>
    <xf numFmtId="49" fontId="33" fillId="22" borderId="3">
      <alignment horizontal="left" vertical="center"/>
    </xf>
    <xf numFmtId="49" fontId="37" fillId="22" borderId="3">
      <alignment horizontal="left" vertical="center"/>
      <protection locked="0"/>
    </xf>
    <xf numFmtId="49" fontId="37" fillId="22" borderId="3">
      <alignment horizontal="left" vertical="center"/>
    </xf>
    <xf numFmtId="4" fontId="33" fillId="22" borderId="3">
      <alignment horizontal="right" vertical="center"/>
      <protection locked="0"/>
    </xf>
    <xf numFmtId="4" fontId="33" fillId="22" borderId="3">
      <alignment horizontal="right" vertical="center"/>
      <protection locked="0"/>
    </xf>
    <xf numFmtId="4" fontId="33" fillId="22" borderId="3">
      <alignment horizontal="right" vertical="center"/>
    </xf>
    <xf numFmtId="4" fontId="33" fillId="22" borderId="3">
      <alignment horizontal="right" vertical="center"/>
    </xf>
    <xf numFmtId="4" fontId="37" fillId="22" borderId="3">
      <alignment horizontal="right" vertical="center"/>
      <protection locked="0"/>
    </xf>
    <xf numFmtId="49" fontId="41" fillId="22" borderId="3">
      <alignment horizontal="left" vertical="center"/>
      <protection locked="0"/>
    </xf>
    <xf numFmtId="49" fontId="41" fillId="22" borderId="3">
      <alignment horizontal="left" vertical="center"/>
    </xf>
    <xf numFmtId="49" fontId="42" fillId="22" borderId="3">
      <alignment horizontal="left" vertical="center"/>
      <protection locked="0"/>
    </xf>
    <xf numFmtId="49" fontId="42" fillId="22" borderId="3">
      <alignment horizontal="left" vertical="center"/>
    </xf>
    <xf numFmtId="4" fontId="41" fillId="22" borderId="3">
      <alignment horizontal="right" vertical="center"/>
      <protection locked="0"/>
    </xf>
    <xf numFmtId="4" fontId="41" fillId="22" borderId="3">
      <alignment horizontal="right" vertical="center"/>
    </xf>
    <xf numFmtId="4" fontId="43" fillId="22" borderId="3">
      <alignment horizontal="right" vertical="center"/>
      <protection locked="0"/>
    </xf>
    <xf numFmtId="49" fontId="44" fillId="0" borderId="3">
      <alignment horizontal="left" vertical="center"/>
      <protection locked="0"/>
    </xf>
    <xf numFmtId="49" fontId="44" fillId="0" borderId="3">
      <alignment horizontal="left" vertical="center"/>
    </xf>
    <xf numFmtId="49" fontId="45" fillId="0" borderId="3">
      <alignment horizontal="left" vertical="center"/>
      <protection locked="0"/>
    </xf>
    <xf numFmtId="49" fontId="45" fillId="0" borderId="3">
      <alignment horizontal="left" vertical="center"/>
    </xf>
    <xf numFmtId="4" fontId="44" fillId="0" borderId="3">
      <alignment horizontal="right" vertical="center"/>
      <protection locked="0"/>
    </xf>
    <xf numFmtId="4" fontId="44" fillId="0" borderId="3">
      <alignment horizontal="right" vertical="center"/>
    </xf>
    <xf numFmtId="4" fontId="45" fillId="0" borderId="3">
      <alignment horizontal="right" vertical="center"/>
      <protection locked="0"/>
    </xf>
    <xf numFmtId="49" fontId="46" fillId="0" borderId="3">
      <alignment horizontal="left" vertical="center"/>
      <protection locked="0"/>
    </xf>
    <xf numFmtId="49" fontId="46" fillId="0" borderId="3">
      <alignment horizontal="left" vertical="center"/>
    </xf>
    <xf numFmtId="49" fontId="47" fillId="0" borderId="3">
      <alignment horizontal="left" vertical="center"/>
      <protection locked="0"/>
    </xf>
    <xf numFmtId="49" fontId="47" fillId="0" borderId="3">
      <alignment horizontal="left" vertical="center"/>
    </xf>
    <xf numFmtId="4" fontId="46" fillId="0" borderId="3">
      <alignment horizontal="right" vertical="center"/>
      <protection locked="0"/>
    </xf>
    <xf numFmtId="4" fontId="46" fillId="0" borderId="3">
      <alignment horizontal="right" vertical="center"/>
    </xf>
    <xf numFmtId="49" fontId="44" fillId="0" borderId="3">
      <alignment horizontal="left" vertical="center"/>
      <protection locked="0"/>
    </xf>
    <xf numFmtId="49" fontId="45" fillId="0" borderId="3">
      <alignment horizontal="left" vertical="center"/>
      <protection locked="0"/>
    </xf>
    <xf numFmtId="4" fontId="44" fillId="0" borderId="3">
      <alignment horizontal="right" vertical="center"/>
      <protection locked="0"/>
    </xf>
    <xf numFmtId="0" fontId="27" fillId="0" borderId="8" applyNumberFormat="0" applyFill="0" applyAlignment="0" applyProtection="0"/>
    <xf numFmtId="0" fontId="24" fillId="23" borderId="0" applyNumberFormat="0" applyBorder="0" applyAlignment="0" applyProtection="0"/>
    <xf numFmtId="0" fontId="11" fillId="0" borderId="0"/>
    <xf numFmtId="0" fontId="11" fillId="24" borderId="0" applyNumberFormat="0" applyFill="0" applyAlignment="0">
      <alignment horizontal="center"/>
      <protection locked="0"/>
    </xf>
    <xf numFmtId="0" fontId="2" fillId="25" borderId="9" applyNumberFormat="0" applyFont="0" applyAlignment="0" applyProtection="0"/>
    <xf numFmtId="4" fontId="48" fillId="26" borderId="3">
      <alignment horizontal="right" vertical="center"/>
      <protection locked="0"/>
    </xf>
    <xf numFmtId="4" fontId="48" fillId="27" borderId="3">
      <alignment horizontal="right" vertical="center"/>
      <protection locked="0"/>
    </xf>
    <xf numFmtId="4" fontId="48" fillId="28" borderId="3">
      <alignment horizontal="right" vertical="center"/>
      <protection locked="0"/>
    </xf>
    <xf numFmtId="0" fontId="16" fillId="20" borderId="10" applyNumberFormat="0" applyAlignment="0" applyProtection="0"/>
    <xf numFmtId="49" fontId="33" fillId="0" borderId="3">
      <alignment horizontal="left" vertical="center" wrapText="1"/>
      <protection locked="0"/>
    </xf>
    <xf numFmtId="49" fontId="33" fillId="0" borderId="3">
      <alignment horizontal="left" vertical="center" wrapText="1"/>
      <protection locked="0"/>
    </xf>
    <xf numFmtId="0" fontId="23" fillId="0" borderId="0" applyNumberFormat="0" applyFill="0" applyBorder="0" applyAlignment="0" applyProtection="0"/>
    <xf numFmtId="0" fontId="21" fillId="0" borderId="11" applyNumberFormat="0" applyFill="0" applyAlignment="0" applyProtection="0"/>
    <xf numFmtId="0" fontId="28" fillId="0" borderId="0" applyNumberFormat="0" applyFill="0" applyBorder="0" applyAlignment="0" applyProtection="0"/>
    <xf numFmtId="0" fontId="32" fillId="16" borderId="0" applyNumberFormat="0" applyBorder="0" applyAlignment="0" applyProtection="0"/>
    <xf numFmtId="0" fontId="14" fillId="16" borderId="0" applyNumberFormat="0" applyBorder="0" applyAlignment="0" applyProtection="0"/>
    <xf numFmtId="0" fontId="32" fillId="17" borderId="0" applyNumberFormat="0" applyBorder="0" applyAlignment="0" applyProtection="0"/>
    <xf numFmtId="0" fontId="14" fillId="17" borderId="0" applyNumberFormat="0" applyBorder="0" applyAlignment="0" applyProtection="0"/>
    <xf numFmtId="0" fontId="32" fillId="18" borderId="0" applyNumberFormat="0" applyBorder="0" applyAlignment="0" applyProtection="0"/>
    <xf numFmtId="0" fontId="14" fillId="18" borderId="0" applyNumberFormat="0" applyBorder="0" applyAlignment="0" applyProtection="0"/>
    <xf numFmtId="0" fontId="32" fillId="13" borderId="0" applyNumberFormat="0" applyBorder="0" applyAlignment="0" applyProtection="0"/>
    <xf numFmtId="0" fontId="14" fillId="13" borderId="0" applyNumberFormat="0" applyBorder="0" applyAlignment="0" applyProtection="0"/>
    <xf numFmtId="0" fontId="32" fillId="14" borderId="0" applyNumberFormat="0" applyBorder="0" applyAlignment="0" applyProtection="0"/>
    <xf numFmtId="0" fontId="14" fillId="14" borderId="0" applyNumberFormat="0" applyBorder="0" applyAlignment="0" applyProtection="0"/>
    <xf numFmtId="0" fontId="32" fillId="19" borderId="0" applyNumberFormat="0" applyBorder="0" applyAlignment="0" applyProtection="0"/>
    <xf numFmtId="0" fontId="14" fillId="19" borderId="0" applyNumberFormat="0" applyBorder="0" applyAlignment="0" applyProtection="0"/>
    <xf numFmtId="0" fontId="49" fillId="7" borderId="1" applyNumberFormat="0" applyAlignment="0" applyProtection="0"/>
    <xf numFmtId="0" fontId="15" fillId="7" borderId="1" applyNumberFormat="0" applyAlignment="0" applyProtection="0"/>
    <xf numFmtId="9" fontId="2" fillId="0" borderId="0" applyFont="0" applyFill="0" applyBorder="0" applyAlignment="0" applyProtection="0"/>
    <xf numFmtId="0" fontId="50" fillId="20" borderId="10" applyNumberFormat="0" applyAlignment="0" applyProtection="0"/>
    <xf numFmtId="0" fontId="16" fillId="20" borderId="10" applyNumberFormat="0" applyAlignment="0" applyProtection="0"/>
    <xf numFmtId="0" fontId="51" fillId="20" borderId="1" applyNumberFormat="0" applyAlignment="0" applyProtection="0"/>
    <xf numFmtId="0" fontId="17" fillId="20" borderId="1" applyNumberFormat="0" applyAlignment="0" applyProtection="0"/>
    <xf numFmtId="165" fontId="11" fillId="0" borderId="0" applyFont="0" applyFill="0" applyBorder="0" applyAlignment="0" applyProtection="0"/>
    <xf numFmtId="0" fontId="52" fillId="0" borderId="4" applyNumberFormat="0" applyFill="0" applyAlignment="0" applyProtection="0"/>
    <xf numFmtId="0" fontId="18" fillId="0" borderId="4" applyNumberFormat="0" applyFill="0" applyAlignment="0" applyProtection="0"/>
    <xf numFmtId="0" fontId="53" fillId="0" borderId="5" applyNumberFormat="0" applyFill="0" applyAlignment="0" applyProtection="0"/>
    <xf numFmtId="0" fontId="19" fillId="0" borderId="5" applyNumberFormat="0" applyFill="0" applyAlignment="0" applyProtection="0"/>
    <xf numFmtId="0" fontId="54" fillId="0" borderId="6" applyNumberFormat="0" applyFill="0" applyAlignment="0" applyProtection="0"/>
    <xf numFmtId="0" fontId="20" fillId="0" borderId="6" applyNumberFormat="0" applyFill="0" applyAlignment="0" applyProtection="0"/>
    <xf numFmtId="0" fontId="54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55" fillId="0" borderId="11" applyNumberFormat="0" applyFill="0" applyAlignment="0" applyProtection="0"/>
    <xf numFmtId="0" fontId="21" fillId="0" borderId="11" applyNumberFormat="0" applyFill="0" applyAlignment="0" applyProtection="0"/>
    <xf numFmtId="0" fontId="56" fillId="21" borderId="2" applyNumberFormat="0" applyAlignment="0" applyProtection="0"/>
    <xf numFmtId="0" fontId="22" fillId="21" borderId="2" applyNumberFormat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57" fillId="23" borderId="0" applyNumberFormat="0" applyBorder="0" applyAlignment="0" applyProtection="0"/>
    <xf numFmtId="0" fontId="24" fillId="2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9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1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1" fillId="0" borderId="0"/>
    <xf numFmtId="0" fontId="69" fillId="0" borderId="0"/>
    <xf numFmtId="0" fontId="11" fillId="0" borderId="0"/>
    <xf numFmtId="0" fontId="2" fillId="0" borderId="0"/>
    <xf numFmtId="0" fontId="11" fillId="0" borderId="0"/>
    <xf numFmtId="0" fontId="11" fillId="0" borderId="0" applyNumberFormat="0" applyFont="0" applyFill="0" applyBorder="0" applyAlignment="0" applyProtection="0">
      <alignment vertical="top"/>
    </xf>
    <xf numFmtId="0" fontId="11" fillId="0" borderId="0" applyNumberFormat="0" applyFont="0" applyFill="0" applyBorder="0" applyAlignment="0" applyProtection="0">
      <alignment vertical="top"/>
    </xf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58" fillId="3" borderId="0" applyNumberFormat="0" applyBorder="0" applyAlignment="0" applyProtection="0"/>
    <xf numFmtId="0" fontId="25" fillId="3" borderId="0" applyNumberFormat="0" applyBorder="0" applyAlignment="0" applyProtection="0"/>
    <xf numFmtId="0" fontId="59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60" fillId="25" borderId="9" applyNumberFormat="0" applyFont="0" applyAlignment="0" applyProtection="0"/>
    <xf numFmtId="0" fontId="11" fillId="25" borderId="9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1" fillId="0" borderId="8" applyNumberFormat="0" applyFill="0" applyAlignment="0" applyProtection="0"/>
    <xf numFmtId="0" fontId="27" fillId="0" borderId="8" applyNumberFormat="0" applyFill="0" applyAlignment="0" applyProtection="0"/>
    <xf numFmtId="0" fontId="30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3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164" fontId="64" fillId="0" borderId="0" applyFont="0" applyFill="0" applyBorder="0" applyAlignment="0" applyProtection="0"/>
    <xf numFmtId="166" fontId="64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0" fontId="65" fillId="4" borderId="0" applyNumberFormat="0" applyBorder="0" applyAlignment="0" applyProtection="0"/>
    <xf numFmtId="0" fontId="29" fillId="4" borderId="0" applyNumberFormat="0" applyBorder="0" applyAlignment="0" applyProtection="0"/>
    <xf numFmtId="176" fontId="66" fillId="22" borderId="12" applyFill="0" applyBorder="0">
      <alignment horizontal="center" vertical="center" wrapText="1"/>
      <protection locked="0"/>
    </xf>
    <xf numFmtId="174" fontId="67" fillId="0" borderId="0">
      <alignment wrapText="1"/>
    </xf>
    <xf numFmtId="174" fontId="34" fillId="0" borderId="0">
      <alignment wrapText="1"/>
    </xf>
  </cellStyleXfs>
  <cellXfs count="382">
    <xf numFmtId="0" fontId="0" fillId="0" borderId="0" xfId="0"/>
    <xf numFmtId="0" fontId="5" fillId="0" borderId="0" xfId="0" quotePrefix="1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5" fillId="0" borderId="3" xfId="0" quotePrefix="1" applyFont="1" applyFill="1" applyBorder="1" applyAlignment="1">
      <alignment horizontal="center" vertical="center"/>
    </xf>
    <xf numFmtId="0" fontId="4" fillId="0" borderId="3" xfId="0" quotePrefix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vertical="center" wrapText="1"/>
    </xf>
    <xf numFmtId="0" fontId="5" fillId="0" borderId="3" xfId="0" quotePrefix="1" applyFont="1" applyFill="1" applyBorder="1" applyAlignment="1">
      <alignment horizontal="center"/>
    </xf>
    <xf numFmtId="0" fontId="5" fillId="0" borderId="3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Border="1" applyAlignment="1">
      <alignment horizontal="right" vertical="center"/>
    </xf>
    <xf numFmtId="172" fontId="4" fillId="0" borderId="0" xfId="0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vertical="center"/>
    </xf>
    <xf numFmtId="0" fontId="5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right" vertical="center"/>
    </xf>
    <xf numFmtId="0" fontId="4" fillId="0" borderId="0" xfId="0" quotePrefix="1" applyFont="1" applyFill="1" applyBorder="1" applyAlignment="1">
      <alignment horizontal="center" vertical="center"/>
    </xf>
    <xf numFmtId="0" fontId="5" fillId="0" borderId="0" xfId="0" applyFont="1" applyFill="1" applyAlignment="1"/>
    <xf numFmtId="0" fontId="5" fillId="0" borderId="0" xfId="0" applyFont="1" applyFill="1" applyAlignment="1">
      <alignment vertical="center" wrapText="1" shrinkToFit="1"/>
    </xf>
    <xf numFmtId="0" fontId="4" fillId="0" borderId="0" xfId="0" applyFont="1" applyFill="1" applyAlignment="1">
      <alignment horizontal="right" vertical="center"/>
    </xf>
    <xf numFmtId="0" fontId="8" fillId="0" borderId="0" xfId="0" applyFont="1" applyFill="1" applyAlignment="1">
      <alignment vertical="center"/>
    </xf>
    <xf numFmtId="0" fontId="4" fillId="0" borderId="0" xfId="0" applyFont="1" applyFill="1" applyBorder="1" applyAlignment="1">
      <alignment horizontal="left"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0" xfId="244" applyFont="1" applyFill="1" applyBorder="1" applyAlignment="1">
      <alignment vertical="center"/>
    </xf>
    <xf numFmtId="0" fontId="5" fillId="0" borderId="3" xfId="244" applyFont="1" applyFill="1" applyBorder="1" applyAlignment="1">
      <alignment horizontal="left" vertical="center" wrapText="1"/>
    </xf>
    <xf numFmtId="0" fontId="4" fillId="0" borderId="0" xfId="244" applyFont="1" applyFill="1" applyBorder="1" applyAlignment="1">
      <alignment vertical="center"/>
    </xf>
    <xf numFmtId="0" fontId="5" fillId="0" borderId="0" xfId="244" applyFont="1" applyFill="1" applyBorder="1" applyAlignment="1">
      <alignment horizontal="center" vertical="center"/>
    </xf>
    <xf numFmtId="0" fontId="4" fillId="0" borderId="0" xfId="244" applyFont="1" applyFill="1" applyBorder="1" applyAlignment="1">
      <alignment horizontal="center" vertical="center"/>
    </xf>
    <xf numFmtId="0" fontId="4" fillId="0" borderId="3" xfId="0" quotePrefix="1" applyFont="1" applyFill="1" applyBorder="1" applyAlignment="1">
      <alignment horizontal="center"/>
    </xf>
    <xf numFmtId="0" fontId="5" fillId="0" borderId="0" xfId="0" applyFont="1" applyFill="1" applyBorder="1" applyAlignment="1">
      <alignment vertical="center" wrapText="1"/>
    </xf>
    <xf numFmtId="0" fontId="4" fillId="0" borderId="3" xfId="244" applyFont="1" applyFill="1" applyBorder="1" applyAlignment="1">
      <alignment horizontal="center" vertical="center"/>
    </xf>
    <xf numFmtId="0" fontId="13" fillId="0" borderId="0" xfId="244" applyFont="1" applyFill="1"/>
    <xf numFmtId="0" fontId="5" fillId="0" borderId="0" xfId="244" applyFont="1" applyFill="1" applyBorder="1" applyAlignment="1">
      <alignment vertical="center" wrapText="1"/>
    </xf>
    <xf numFmtId="0" fontId="5" fillId="0" borderId="3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 applyProtection="1">
      <alignment horizontal="left" vertical="center"/>
      <protection locked="0"/>
    </xf>
    <xf numFmtId="0" fontId="4" fillId="0" borderId="0" xfId="0" quotePrefix="1" applyFont="1" applyFill="1" applyBorder="1" applyAlignment="1">
      <alignment horizontal="center"/>
    </xf>
    <xf numFmtId="0" fontId="5" fillId="0" borderId="0" xfId="244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 applyAlignment="1"/>
    <xf numFmtId="0" fontId="4" fillId="0" borderId="3" xfId="244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vertical="center"/>
    </xf>
    <xf numFmtId="173" fontId="5" fillId="0" borderId="0" xfId="0" quotePrefix="1" applyNumberFormat="1" applyFont="1" applyFill="1" applyBorder="1" applyAlignment="1">
      <alignment vertical="center" wrapText="1"/>
    </xf>
    <xf numFmtId="0" fontId="5" fillId="0" borderId="3" xfId="0" applyFont="1" applyFill="1" applyBorder="1" applyAlignment="1" applyProtection="1">
      <alignment horizontal="left" vertical="center" wrapText="1"/>
      <protection locked="0"/>
    </xf>
    <xf numFmtId="173" fontId="5" fillId="0" borderId="3" xfId="0" applyNumberFormat="1" applyFont="1" applyFill="1" applyBorder="1" applyAlignment="1">
      <alignment horizontal="center" vertical="center" wrapText="1"/>
    </xf>
    <xf numFmtId="3" fontId="5" fillId="0" borderId="3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 shrinkToFit="1"/>
    </xf>
    <xf numFmtId="0" fontId="4" fillId="0" borderId="0" xfId="0" applyFont="1" applyFill="1" applyAlignment="1">
      <alignment horizontal="right"/>
    </xf>
    <xf numFmtId="0" fontId="5" fillId="0" borderId="0" xfId="0" applyFont="1" applyFill="1" applyBorder="1" applyAlignment="1">
      <alignment vertical="center" wrapText="1" shrinkToFit="1"/>
    </xf>
    <xf numFmtId="164" fontId="5" fillId="0" borderId="3" xfId="0" applyNumberFormat="1" applyFont="1" applyFill="1" applyBorder="1" applyAlignment="1">
      <alignment horizontal="center" vertical="center" wrapText="1"/>
    </xf>
    <xf numFmtId="177" fontId="5" fillId="0" borderId="3" xfId="0" applyNumberFormat="1" applyFont="1" applyFill="1" applyBorder="1" applyAlignment="1">
      <alignment horizontal="center" vertical="center" wrapText="1"/>
    </xf>
    <xf numFmtId="178" fontId="5" fillId="0" borderId="3" xfId="0" applyNumberFormat="1" applyFont="1" applyFill="1" applyBorder="1" applyAlignment="1">
      <alignment horizontal="center" vertical="center" wrapText="1"/>
    </xf>
    <xf numFmtId="0" fontId="0" fillId="0" borderId="0" xfId="0" applyFill="1"/>
    <xf numFmtId="164" fontId="5" fillId="0" borderId="15" xfId="0" applyNumberFormat="1" applyFont="1" applyFill="1" applyBorder="1" applyAlignment="1">
      <alignment horizontal="center" vertical="center" wrapText="1"/>
    </xf>
    <xf numFmtId="164" fontId="4" fillId="0" borderId="3" xfId="0" applyNumberFormat="1" applyFont="1" applyFill="1" applyBorder="1" applyAlignment="1">
      <alignment horizontal="center" vertical="center" wrapText="1"/>
    </xf>
    <xf numFmtId="164" fontId="5" fillId="27" borderId="3" xfId="0" applyNumberFormat="1" applyFont="1" applyFill="1" applyBorder="1" applyAlignment="1">
      <alignment horizontal="center" vertical="center" wrapText="1"/>
    </xf>
    <xf numFmtId="164" fontId="4" fillId="27" borderId="15" xfId="0" applyNumberFormat="1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/>
    </xf>
    <xf numFmtId="164" fontId="5" fillId="0" borderId="16" xfId="0" applyNumberFormat="1" applyFont="1" applyFill="1" applyBorder="1" applyAlignment="1">
      <alignment horizontal="center" vertical="center" wrapText="1"/>
    </xf>
    <xf numFmtId="164" fontId="4" fillId="0" borderId="15" xfId="0" applyNumberFormat="1" applyFont="1" applyFill="1" applyBorder="1" applyAlignment="1">
      <alignment horizontal="center" vertical="center" wrapText="1"/>
    </xf>
    <xf numFmtId="0" fontId="4" fillId="0" borderId="15" xfId="0" quotePrefix="1" applyFont="1" applyFill="1" applyBorder="1" applyAlignment="1">
      <alignment horizontal="center" vertical="center"/>
    </xf>
    <xf numFmtId="0" fontId="4" fillId="0" borderId="14" xfId="0" quotePrefix="1" applyFont="1" applyFill="1" applyBorder="1" applyAlignment="1">
      <alignment horizontal="center" vertical="center"/>
    </xf>
    <xf numFmtId="177" fontId="4" fillId="0" borderId="3" xfId="0" applyNumberFormat="1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left" vertical="center" wrapText="1"/>
    </xf>
    <xf numFmtId="0" fontId="4" fillId="0" borderId="14" xfId="244" applyFont="1" applyFill="1" applyBorder="1" applyAlignment="1">
      <alignment horizontal="left" vertical="center" wrapText="1"/>
    </xf>
    <xf numFmtId="172" fontId="5" fillId="0" borderId="3" xfId="205" applyNumberFormat="1" applyFont="1" applyFill="1" applyBorder="1" applyAlignment="1">
      <alignment horizontal="right" vertical="center" wrapText="1"/>
    </xf>
    <xf numFmtId="164" fontId="5" fillId="29" borderId="3" xfId="0" applyNumberFormat="1" applyFont="1" applyFill="1" applyBorder="1" applyAlignment="1">
      <alignment horizontal="center" vertical="center" wrapText="1"/>
    </xf>
    <xf numFmtId="172" fontId="4" fillId="0" borderId="3" xfId="205" applyNumberFormat="1" applyFont="1" applyFill="1" applyBorder="1" applyAlignment="1">
      <alignment horizontal="right" vertical="center" wrapText="1"/>
    </xf>
    <xf numFmtId="49" fontId="5" fillId="0" borderId="0" xfId="0" applyNumberFormat="1" applyFont="1" applyFill="1" applyBorder="1" applyAlignment="1">
      <alignment horizontal="center" vertical="center"/>
    </xf>
    <xf numFmtId="164" fontId="5" fillId="0" borderId="0" xfId="0" applyNumberFormat="1" applyFont="1" applyFill="1" applyBorder="1" applyAlignment="1">
      <alignment horizontal="center" vertical="center" wrapText="1"/>
    </xf>
    <xf numFmtId="164" fontId="7" fillId="0" borderId="0" xfId="0" applyNumberFormat="1" applyFont="1" applyFill="1" applyBorder="1" applyAlignment="1">
      <alignment horizontal="center" vertical="center" wrapText="1"/>
    </xf>
    <xf numFmtId="173" fontId="7" fillId="0" borderId="0" xfId="0" applyNumberFormat="1" applyFont="1" applyFill="1" applyBorder="1" applyAlignment="1">
      <alignment horizontal="center" vertical="center" wrapText="1"/>
    </xf>
    <xf numFmtId="173" fontId="5" fillId="0" borderId="3" xfId="0" applyNumberFormat="1" applyFont="1" applyFill="1" applyBorder="1" applyAlignment="1">
      <alignment horizontal="right" vertical="center" wrapText="1"/>
    </xf>
    <xf numFmtId="173" fontId="4" fillId="0" borderId="3" xfId="0" applyNumberFormat="1" applyFont="1" applyFill="1" applyBorder="1" applyAlignment="1">
      <alignment horizontal="right" vertical="center" wrapText="1"/>
    </xf>
    <xf numFmtId="164" fontId="5" fillId="0" borderId="3" xfId="244" applyNumberFormat="1" applyFont="1" applyFill="1" applyBorder="1" applyAlignment="1">
      <alignment horizontal="center" vertical="center" wrapText="1"/>
    </xf>
    <xf numFmtId="0" fontId="5" fillId="0" borderId="3" xfId="244" applyFont="1" applyFill="1" applyBorder="1" applyAlignment="1">
      <alignment horizontal="right" vertical="center" wrapText="1"/>
    </xf>
    <xf numFmtId="172" fontId="5" fillId="0" borderId="0" xfId="205" applyNumberFormat="1" applyFont="1" applyFill="1" applyBorder="1" applyAlignment="1">
      <alignment horizontal="right" vertical="center" wrapText="1"/>
    </xf>
    <xf numFmtId="164" fontId="4" fillId="27" borderId="14" xfId="0" applyNumberFormat="1" applyFont="1" applyFill="1" applyBorder="1" applyAlignment="1">
      <alignment horizontal="center" vertical="center" wrapText="1"/>
    </xf>
    <xf numFmtId="164" fontId="4" fillId="0" borderId="14" xfId="0" applyNumberFormat="1" applyFont="1" applyFill="1" applyBorder="1" applyAlignment="1">
      <alignment horizontal="center" vertical="center" wrapText="1"/>
    </xf>
    <xf numFmtId="172" fontId="4" fillId="0" borderId="14" xfId="205" applyNumberFormat="1" applyFont="1" applyFill="1" applyBorder="1" applyAlignment="1">
      <alignment horizontal="right" vertical="center" wrapText="1"/>
    </xf>
    <xf numFmtId="172" fontId="4" fillId="0" borderId="15" xfId="205" applyNumberFormat="1" applyFont="1" applyFill="1" applyBorder="1" applyAlignment="1">
      <alignment horizontal="right" vertical="center" wrapText="1"/>
    </xf>
    <xf numFmtId="172" fontId="5" fillId="0" borderId="17" xfId="205" applyNumberFormat="1" applyFont="1" applyFill="1" applyBorder="1" applyAlignment="1">
      <alignment horizontal="right" vertical="center" wrapText="1"/>
    </xf>
    <xf numFmtId="49" fontId="4" fillId="0" borderId="3" xfId="0" applyNumberFormat="1" applyFont="1" applyFill="1" applyBorder="1" applyAlignment="1">
      <alignment horizontal="center" vertical="center"/>
    </xf>
    <xf numFmtId="49" fontId="5" fillId="0" borderId="3" xfId="0" quotePrefix="1" applyNumberFormat="1" applyFont="1" applyFill="1" applyBorder="1" applyAlignment="1">
      <alignment horizontal="center" vertical="center"/>
    </xf>
    <xf numFmtId="49" fontId="4" fillId="0" borderId="3" xfId="0" quotePrefix="1" applyNumberFormat="1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164" fontId="4" fillId="0" borderId="18" xfId="0" applyNumberFormat="1" applyFont="1" applyFill="1" applyBorder="1" applyAlignment="1">
      <alignment horizontal="center" vertical="center" wrapText="1"/>
    </xf>
    <xf numFmtId="49" fontId="5" fillId="0" borderId="18" xfId="0" applyNumberFormat="1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horizontal="center" vertical="center" wrapText="1"/>
    </xf>
    <xf numFmtId="164" fontId="4" fillId="0" borderId="3" xfId="244" applyNumberFormat="1" applyFont="1" applyFill="1" applyBorder="1" applyAlignment="1">
      <alignment horizontal="center" vertical="center" wrapText="1"/>
    </xf>
    <xf numFmtId="0" fontId="4" fillId="0" borderId="3" xfId="244" applyFont="1" applyFill="1" applyBorder="1" applyAlignment="1">
      <alignment horizontal="right" vertical="center" wrapText="1"/>
    </xf>
    <xf numFmtId="0" fontId="4" fillId="0" borderId="3" xfId="244" applyFont="1" applyFill="1" applyBorder="1" applyAlignment="1">
      <alignment horizontal="center" vertical="center" wrapText="1"/>
    </xf>
    <xf numFmtId="0" fontId="4" fillId="0" borderId="3" xfId="0" quotePrefix="1" applyNumberFormat="1" applyFont="1" applyFill="1" applyBorder="1" applyAlignment="1">
      <alignment horizontal="center" vertical="center"/>
    </xf>
    <xf numFmtId="0" fontId="5" fillId="0" borderId="3" xfId="0" quotePrefix="1" applyNumberFormat="1" applyFont="1" applyFill="1" applyBorder="1" applyAlignment="1">
      <alignment horizontal="center" vertical="center"/>
    </xf>
    <xf numFmtId="3" fontId="5" fillId="0" borderId="3" xfId="0" applyNumberFormat="1" applyFont="1" applyFill="1" applyBorder="1" applyAlignment="1">
      <alignment horizontal="center" vertical="center"/>
    </xf>
    <xf numFmtId="3" fontId="5" fillId="0" borderId="3" xfId="0" applyNumberFormat="1" applyFont="1" applyFill="1" applyBorder="1" applyAlignment="1">
      <alignment vertical="center"/>
    </xf>
    <xf numFmtId="173" fontId="7" fillId="0" borderId="0" xfId="0" applyNumberFormat="1" applyFont="1" applyFill="1" applyBorder="1" applyAlignment="1">
      <alignment vertical="center"/>
    </xf>
    <xf numFmtId="0" fontId="4" fillId="0" borderId="3" xfId="0" applyFont="1" applyFill="1" applyBorder="1" applyAlignment="1">
      <alignment horizontal="left" vertical="center" wrapText="1" shrinkToFit="1"/>
    </xf>
    <xf numFmtId="49" fontId="4" fillId="0" borderId="20" xfId="0" applyNumberFormat="1" applyFont="1" applyFill="1" applyBorder="1" applyAlignment="1">
      <alignment horizontal="center" vertical="center"/>
    </xf>
    <xf numFmtId="0" fontId="5" fillId="0" borderId="20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/>
    </xf>
    <xf numFmtId="164" fontId="5" fillId="0" borderId="20" xfId="0" applyNumberFormat="1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/>
    </xf>
    <xf numFmtId="0" fontId="4" fillId="0" borderId="20" xfId="0" applyFont="1" applyFill="1" applyBorder="1" applyAlignment="1" applyProtection="1">
      <alignment horizontal="center" vertical="center" wrapText="1"/>
      <protection locked="0"/>
    </xf>
    <xf numFmtId="0" fontId="5" fillId="0" borderId="21" xfId="180" applyFont="1" applyFill="1" applyBorder="1" applyAlignment="1">
      <alignment horizontal="left" vertical="center" wrapText="1"/>
      <protection locked="0"/>
    </xf>
    <xf numFmtId="0" fontId="4" fillId="0" borderId="21" xfId="180" applyFont="1" applyFill="1" applyBorder="1" applyAlignment="1">
      <alignment horizontal="left" vertical="center" wrapText="1"/>
      <protection locked="0"/>
    </xf>
    <xf numFmtId="0" fontId="4" fillId="0" borderId="21" xfId="0" applyFont="1" applyFill="1" applyBorder="1" applyAlignment="1" applyProtection="1">
      <alignment horizontal="left" vertical="center" wrapText="1"/>
      <protection locked="0"/>
    </xf>
    <xf numFmtId="0" fontId="5" fillId="0" borderId="21" xfId="0" applyFont="1" applyFill="1" applyBorder="1" applyAlignment="1">
      <alignment horizontal="left" vertical="center" wrapText="1"/>
    </xf>
    <xf numFmtId="0" fontId="5" fillId="0" borderId="21" xfId="244" applyFont="1" applyFill="1" applyBorder="1" applyAlignment="1">
      <alignment horizontal="left" vertical="center" wrapText="1"/>
    </xf>
    <xf numFmtId="0" fontId="5" fillId="0" borderId="21" xfId="0" applyFont="1" applyFill="1" applyBorder="1" applyAlignment="1" applyProtection="1">
      <alignment horizontal="left" vertical="center" wrapText="1"/>
      <protection locked="0"/>
    </xf>
    <xf numFmtId="0" fontId="5" fillId="0" borderId="22" xfId="0" applyFont="1" applyFill="1" applyBorder="1" applyAlignment="1" applyProtection="1">
      <alignment horizontal="left" vertical="center" wrapText="1"/>
      <protection locked="0"/>
    </xf>
    <xf numFmtId="0" fontId="5" fillId="0" borderId="23" xfId="0" applyFont="1" applyFill="1" applyBorder="1" applyAlignment="1" applyProtection="1">
      <alignment horizontal="left" vertical="center" wrapText="1"/>
      <protection locked="0"/>
    </xf>
    <xf numFmtId="0" fontId="4" fillId="0" borderId="24" xfId="0" applyFont="1" applyFill="1" applyBorder="1" applyAlignment="1" applyProtection="1">
      <alignment horizontal="left" vertical="center" wrapText="1"/>
      <protection locked="0"/>
    </xf>
    <xf numFmtId="0" fontId="4" fillId="0" borderId="22" xfId="0" applyFont="1" applyFill="1" applyBorder="1" applyAlignment="1">
      <alignment horizontal="left" vertical="center"/>
    </xf>
    <xf numFmtId="0" fontId="4" fillId="0" borderId="24" xfId="0" quotePrefix="1" applyFont="1" applyFill="1" applyBorder="1" applyAlignment="1">
      <alignment horizontal="left" vertical="center"/>
    </xf>
    <xf numFmtId="0" fontId="4" fillId="0" borderId="22" xfId="0" applyFont="1" applyFill="1" applyBorder="1" applyAlignment="1" applyProtection="1">
      <alignment horizontal="left" vertical="center" wrapText="1"/>
      <protection locked="0"/>
    </xf>
    <xf numFmtId="0" fontId="5" fillId="0" borderId="24" xfId="0" applyFont="1" applyFill="1" applyBorder="1" applyAlignment="1">
      <alignment horizontal="left" vertical="center" wrapText="1"/>
    </xf>
    <xf numFmtId="0" fontId="4" fillId="0" borderId="25" xfId="0" applyFont="1" applyFill="1" applyBorder="1" applyAlignment="1" applyProtection="1">
      <alignment horizontal="left" vertical="center" wrapText="1"/>
      <protection locked="0"/>
    </xf>
    <xf numFmtId="0" fontId="4" fillId="0" borderId="26" xfId="0" quotePrefix="1" applyNumberFormat="1" applyFont="1" applyFill="1" applyBorder="1" applyAlignment="1">
      <alignment horizontal="center" vertical="center"/>
    </xf>
    <xf numFmtId="164" fontId="4" fillId="0" borderId="26" xfId="0" applyNumberFormat="1" applyFont="1" applyFill="1" applyBorder="1" applyAlignment="1">
      <alignment horizontal="center" vertical="center" wrapText="1"/>
    </xf>
    <xf numFmtId="0" fontId="5" fillId="0" borderId="22" xfId="0" applyFont="1" applyFill="1" applyBorder="1" applyAlignment="1">
      <alignment horizontal="left" vertical="center" wrapText="1"/>
    </xf>
    <xf numFmtId="0" fontId="4" fillId="0" borderId="18" xfId="0" applyFont="1" applyFill="1" applyBorder="1" applyAlignment="1">
      <alignment horizontal="center" vertical="center" wrapText="1"/>
    </xf>
    <xf numFmtId="164" fontId="4" fillId="0" borderId="27" xfId="0" applyNumberFormat="1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left" vertical="center" wrapText="1"/>
    </xf>
    <xf numFmtId="0" fontId="4" fillId="0" borderId="18" xfId="0" quotePrefix="1" applyFont="1" applyFill="1" applyBorder="1" applyAlignment="1">
      <alignment horizontal="center" vertical="center"/>
    </xf>
    <xf numFmtId="0" fontId="5" fillId="0" borderId="24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 wrapText="1"/>
    </xf>
    <xf numFmtId="0" fontId="5" fillId="0" borderId="28" xfId="0" applyFont="1" applyFill="1" applyBorder="1" applyAlignment="1">
      <alignment horizontal="center" vertical="center" wrapText="1"/>
    </xf>
    <xf numFmtId="0" fontId="5" fillId="0" borderId="3" xfId="0" applyFont="1" applyBorder="1"/>
    <xf numFmtId="0" fontId="5" fillId="0" borderId="3" xfId="0" applyFont="1" applyFill="1" applyBorder="1" applyAlignment="1">
      <alignment horizontal="left" vertical="top" wrapText="1"/>
    </xf>
    <xf numFmtId="0" fontId="7" fillId="30" borderId="21" xfId="0" applyFont="1" applyFill="1" applyBorder="1" applyAlignment="1">
      <alignment horizontal="left" vertical="center" wrapText="1"/>
    </xf>
    <xf numFmtId="49" fontId="7" fillId="30" borderId="3" xfId="0" applyNumberFormat="1" applyFont="1" applyFill="1" applyBorder="1" applyAlignment="1">
      <alignment horizontal="center" vertical="center"/>
    </xf>
    <xf numFmtId="0" fontId="8" fillId="30" borderId="0" xfId="0" applyFont="1" applyFill="1" applyBorder="1" applyAlignment="1">
      <alignment vertical="center"/>
    </xf>
    <xf numFmtId="0" fontId="5" fillId="30" borderId="0" xfId="0" applyFont="1" applyFill="1" applyBorder="1" applyAlignment="1">
      <alignment vertical="center"/>
    </xf>
    <xf numFmtId="0" fontId="5" fillId="30" borderId="13" xfId="0" applyFont="1" applyFill="1" applyBorder="1" applyAlignment="1">
      <alignment vertical="center" wrapText="1"/>
    </xf>
    <xf numFmtId="0" fontId="5" fillId="30" borderId="3" xfId="0" applyFont="1" applyFill="1" applyBorder="1" applyAlignment="1">
      <alignment vertical="center" wrapText="1"/>
    </xf>
    <xf numFmtId="0" fontId="5" fillId="30" borderId="3" xfId="0" applyFont="1" applyFill="1" applyBorder="1" applyAlignment="1">
      <alignment vertical="center"/>
    </xf>
    <xf numFmtId="0" fontId="5" fillId="30" borderId="3" xfId="0" applyFont="1" applyFill="1" applyBorder="1" applyAlignment="1">
      <alignment horizontal="left" vertical="center"/>
    </xf>
    <xf numFmtId="0" fontId="5" fillId="30" borderId="3" xfId="0" applyFont="1" applyFill="1" applyBorder="1" applyAlignment="1">
      <alignment horizontal="center" vertical="center"/>
    </xf>
    <xf numFmtId="0" fontId="5" fillId="30" borderId="3" xfId="0" applyFont="1" applyFill="1" applyBorder="1" applyAlignment="1">
      <alignment horizontal="left" vertical="center" wrapText="1"/>
    </xf>
    <xf numFmtId="0" fontId="4" fillId="30" borderId="29" xfId="244" applyFont="1" applyFill="1" applyBorder="1" applyAlignment="1">
      <alignment horizontal="left" vertical="center" wrapText="1"/>
    </xf>
    <xf numFmtId="164" fontId="4" fillId="30" borderId="15" xfId="0" applyNumberFormat="1" applyFont="1" applyFill="1" applyBorder="1" applyAlignment="1">
      <alignment horizontal="center" vertical="center" wrapText="1"/>
    </xf>
    <xf numFmtId="0" fontId="4" fillId="30" borderId="3" xfId="0" applyFont="1" applyFill="1" applyBorder="1" applyAlignment="1">
      <alignment horizontal="left" vertical="center" wrapText="1"/>
    </xf>
    <xf numFmtId="0" fontId="70" fillId="0" borderId="0" xfId="0" applyFont="1"/>
    <xf numFmtId="164" fontId="5" fillId="0" borderId="3" xfId="0" applyNumberFormat="1" applyFont="1" applyFill="1" applyBorder="1" applyAlignment="1">
      <alignment horizontal="right" vertical="center" wrapText="1"/>
    </xf>
    <xf numFmtId="179" fontId="7" fillId="30" borderId="15" xfId="0" applyNumberFormat="1" applyFont="1" applyFill="1" applyBorder="1" applyAlignment="1">
      <alignment horizontal="right" vertical="center" wrapText="1"/>
    </xf>
    <xf numFmtId="164" fontId="4" fillId="27" borderId="20" xfId="0" applyNumberFormat="1" applyFont="1" applyFill="1" applyBorder="1" applyAlignment="1">
      <alignment horizontal="right" vertical="center" wrapText="1"/>
    </xf>
    <xf numFmtId="164" fontId="4" fillId="27" borderId="3" xfId="0" applyNumberFormat="1" applyFont="1" applyFill="1" applyBorder="1" applyAlignment="1">
      <alignment horizontal="right" vertical="center" wrapText="1"/>
    </xf>
    <xf numFmtId="164" fontId="4" fillId="27" borderId="18" xfId="0" applyNumberFormat="1" applyFont="1" applyFill="1" applyBorder="1" applyAlignment="1">
      <alignment horizontal="right" vertical="center" wrapText="1"/>
    </xf>
    <xf numFmtId="164" fontId="4" fillId="27" borderId="26" xfId="0" applyNumberFormat="1" applyFont="1" applyFill="1" applyBorder="1" applyAlignment="1">
      <alignment horizontal="right" vertical="center" wrapText="1"/>
    </xf>
    <xf numFmtId="164" fontId="5" fillId="27" borderId="20" xfId="0" applyNumberFormat="1" applyFont="1" applyFill="1" applyBorder="1" applyAlignment="1">
      <alignment horizontal="right" vertical="center" wrapText="1"/>
    </xf>
    <xf numFmtId="164" fontId="5" fillId="27" borderId="15" xfId="0" applyNumberFormat="1" applyFont="1" applyFill="1" applyBorder="1" applyAlignment="1">
      <alignment horizontal="right" vertical="center" wrapText="1"/>
    </xf>
    <xf numFmtId="164" fontId="4" fillId="27" borderId="15" xfId="0" applyNumberFormat="1" applyFont="1" applyFill="1" applyBorder="1" applyAlignment="1">
      <alignment horizontal="right" vertical="center" wrapText="1"/>
    </xf>
    <xf numFmtId="164" fontId="4" fillId="27" borderId="27" xfId="0" applyNumberFormat="1" applyFont="1" applyFill="1" applyBorder="1" applyAlignment="1">
      <alignment horizontal="right" vertical="center" wrapText="1"/>
    </xf>
    <xf numFmtId="164" fontId="5" fillId="27" borderId="27" xfId="0" applyNumberFormat="1" applyFont="1" applyFill="1" applyBorder="1" applyAlignment="1">
      <alignment horizontal="right" vertical="center" wrapText="1"/>
    </xf>
    <xf numFmtId="179" fontId="4" fillId="27" borderId="30" xfId="0" applyNumberFormat="1" applyFont="1" applyFill="1" applyBorder="1" applyAlignment="1">
      <alignment horizontal="right" vertical="center" wrapText="1"/>
    </xf>
    <xf numFmtId="179" fontId="4" fillId="27" borderId="12" xfId="0" applyNumberFormat="1" applyFont="1" applyFill="1" applyBorder="1" applyAlignment="1">
      <alignment horizontal="right" vertical="center" wrapText="1"/>
    </xf>
    <xf numFmtId="179" fontId="4" fillId="27" borderId="28" xfId="0" applyNumberFormat="1" applyFont="1" applyFill="1" applyBorder="1" applyAlignment="1">
      <alignment horizontal="right" vertical="center" wrapText="1"/>
    </xf>
    <xf numFmtId="179" fontId="5" fillId="27" borderId="30" xfId="0" applyNumberFormat="1" applyFont="1" applyFill="1" applyBorder="1" applyAlignment="1">
      <alignment horizontal="right" vertical="center" wrapText="1"/>
    </xf>
    <xf numFmtId="179" fontId="5" fillId="27" borderId="31" xfId="0" applyNumberFormat="1" applyFont="1" applyFill="1" applyBorder="1" applyAlignment="1">
      <alignment horizontal="right" vertical="center" wrapText="1"/>
    </xf>
    <xf numFmtId="179" fontId="4" fillId="27" borderId="31" xfId="0" applyNumberFormat="1" applyFont="1" applyFill="1" applyBorder="1" applyAlignment="1">
      <alignment horizontal="right" vertical="center" wrapText="1"/>
    </xf>
    <xf numFmtId="179" fontId="4" fillId="27" borderId="32" xfId="0" applyNumberFormat="1" applyFont="1" applyFill="1" applyBorder="1" applyAlignment="1">
      <alignment horizontal="right" vertical="center" wrapText="1"/>
    </xf>
    <xf numFmtId="179" fontId="5" fillId="27" borderId="32" xfId="0" applyNumberFormat="1" applyFont="1" applyFill="1" applyBorder="1" applyAlignment="1">
      <alignment horizontal="right" vertical="center" wrapText="1"/>
    </xf>
    <xf numFmtId="179" fontId="4" fillId="27" borderId="33" xfId="0" applyNumberFormat="1" applyFont="1" applyFill="1" applyBorder="1" applyAlignment="1">
      <alignment horizontal="right" vertical="center" wrapText="1"/>
    </xf>
    <xf numFmtId="173" fontId="5" fillId="0" borderId="20" xfId="0" applyNumberFormat="1" applyFont="1" applyFill="1" applyBorder="1" applyAlignment="1">
      <alignment horizontal="center" vertical="center" wrapText="1"/>
    </xf>
    <xf numFmtId="173" fontId="4" fillId="0" borderId="3" xfId="0" applyNumberFormat="1" applyFont="1" applyFill="1" applyBorder="1" applyAlignment="1">
      <alignment horizontal="center" vertical="center" wrapText="1"/>
    </xf>
    <xf numFmtId="173" fontId="4" fillId="0" borderId="18" xfId="0" applyNumberFormat="1" applyFont="1" applyFill="1" applyBorder="1" applyAlignment="1">
      <alignment horizontal="center" vertical="center" wrapText="1"/>
    </xf>
    <xf numFmtId="164" fontId="4" fillId="27" borderId="18" xfId="0" applyNumberFormat="1" applyFont="1" applyFill="1" applyBorder="1" applyAlignment="1">
      <alignment horizontal="center" vertical="center" wrapText="1"/>
    </xf>
    <xf numFmtId="0" fontId="5" fillId="0" borderId="34" xfId="0" applyFont="1" applyFill="1" applyBorder="1" applyAlignment="1">
      <alignment vertical="center" wrapText="1" shrinkToFit="1"/>
    </xf>
    <xf numFmtId="0" fontId="5" fillId="0" borderId="34" xfId="0" applyFont="1" applyFill="1" applyBorder="1" applyAlignment="1">
      <alignment vertical="center"/>
    </xf>
    <xf numFmtId="0" fontId="71" fillId="0" borderId="0" xfId="0" applyFont="1" applyFill="1" applyBorder="1" applyAlignment="1">
      <alignment horizontal="left" vertical="center"/>
    </xf>
    <xf numFmtId="0" fontId="4" fillId="0" borderId="35" xfId="236" applyNumberFormat="1" applyFont="1" applyFill="1" applyBorder="1" applyAlignment="1">
      <alignment horizontal="center" vertical="center" wrapText="1"/>
    </xf>
    <xf numFmtId="0" fontId="4" fillId="0" borderId="36" xfId="236" applyNumberFormat="1" applyFont="1" applyFill="1" applyBorder="1" applyAlignment="1">
      <alignment horizontal="center" vertical="center" wrapText="1"/>
    </xf>
    <xf numFmtId="0" fontId="4" fillId="0" borderId="37" xfId="236" applyNumberFormat="1" applyFont="1" applyFill="1" applyBorder="1" applyAlignment="1">
      <alignment horizontal="left" vertical="center" wrapText="1"/>
    </xf>
    <xf numFmtId="0" fontId="4" fillId="0" borderId="38" xfId="236" applyNumberFormat="1" applyFont="1" applyFill="1" applyBorder="1" applyAlignment="1">
      <alignment horizontal="center" vertical="center" wrapText="1"/>
    </xf>
    <xf numFmtId="0" fontId="4" fillId="0" borderId="23" xfId="0" applyFont="1" applyFill="1" applyBorder="1" applyAlignment="1" applyProtection="1">
      <alignment horizontal="left" vertical="center" wrapText="1"/>
      <protection locked="0"/>
    </xf>
    <xf numFmtId="0" fontId="5" fillId="0" borderId="39" xfId="0" applyFont="1" applyFill="1" applyBorder="1" applyAlignment="1" applyProtection="1">
      <alignment horizontal="left" vertical="center" wrapText="1"/>
      <protection locked="0"/>
    </xf>
    <xf numFmtId="0" fontId="5" fillId="0" borderId="24" xfId="0" applyFont="1" applyFill="1" applyBorder="1" applyAlignment="1" applyProtection="1">
      <alignment horizontal="left" vertical="center" wrapText="1"/>
      <protection locked="0"/>
    </xf>
    <xf numFmtId="164" fontId="5" fillId="27" borderId="3" xfId="0" applyNumberFormat="1" applyFont="1" applyFill="1" applyBorder="1" applyAlignment="1">
      <alignment horizontal="right" vertical="center" wrapText="1"/>
    </xf>
    <xf numFmtId="164" fontId="5" fillId="27" borderId="18" xfId="0" applyNumberFormat="1" applyFont="1" applyFill="1" applyBorder="1" applyAlignment="1">
      <alignment horizontal="right" vertical="center" wrapText="1"/>
    </xf>
    <xf numFmtId="179" fontId="5" fillId="27" borderId="12" xfId="0" applyNumberFormat="1" applyFont="1" applyFill="1" applyBorder="1" applyAlignment="1">
      <alignment horizontal="right" vertical="center" wrapText="1"/>
    </xf>
    <xf numFmtId="0" fontId="5" fillId="0" borderId="22" xfId="180" applyFont="1" applyFill="1" applyBorder="1" applyAlignment="1">
      <alignment horizontal="left" vertical="center" wrapText="1"/>
      <protection locked="0"/>
    </xf>
    <xf numFmtId="164" fontId="5" fillId="30" borderId="15" xfId="0" applyNumberFormat="1" applyFont="1" applyFill="1" applyBorder="1" applyAlignment="1">
      <alignment horizontal="center" vertical="center" wrapText="1"/>
    </xf>
    <xf numFmtId="180" fontId="5" fillId="22" borderId="15" xfId="0" applyNumberFormat="1" applyFont="1" applyFill="1" applyBorder="1" applyAlignment="1">
      <alignment horizontal="center" vertical="center" wrapText="1"/>
    </xf>
    <xf numFmtId="180" fontId="5" fillId="22" borderId="31" xfId="0" applyNumberFormat="1" applyFont="1" applyFill="1" applyBorder="1" applyAlignment="1">
      <alignment horizontal="center" vertical="center" wrapText="1"/>
    </xf>
    <xf numFmtId="180" fontId="5" fillId="22" borderId="3" xfId="0" applyNumberFormat="1" applyFont="1" applyFill="1" applyBorder="1" applyAlignment="1">
      <alignment horizontal="center" vertical="center" wrapText="1"/>
    </xf>
    <xf numFmtId="180" fontId="5" fillId="22" borderId="12" xfId="0" applyNumberFormat="1" applyFont="1" applyFill="1" applyBorder="1" applyAlignment="1">
      <alignment horizontal="center" vertical="center" wrapText="1"/>
    </xf>
    <xf numFmtId="180" fontId="5" fillId="22" borderId="40" xfId="0" applyNumberFormat="1" applyFont="1" applyFill="1" applyBorder="1" applyAlignment="1">
      <alignment horizontal="center" vertical="center" wrapText="1"/>
    </xf>
    <xf numFmtId="180" fontId="5" fillId="22" borderId="18" xfId="0" applyNumberFormat="1" applyFont="1" applyFill="1" applyBorder="1" applyAlignment="1">
      <alignment horizontal="center" vertical="center" wrapText="1"/>
    </xf>
    <xf numFmtId="180" fontId="5" fillId="22" borderId="41" xfId="0" applyNumberFormat="1" applyFont="1" applyFill="1" applyBorder="1" applyAlignment="1">
      <alignment horizontal="center" vertical="center" wrapText="1"/>
    </xf>
    <xf numFmtId="180" fontId="5" fillId="27" borderId="3" xfId="0" applyNumberFormat="1" applyFont="1" applyFill="1" applyBorder="1" applyAlignment="1">
      <alignment horizontal="right" vertical="center" wrapText="1"/>
    </xf>
    <xf numFmtId="180" fontId="4" fillId="27" borderId="3" xfId="0" applyNumberFormat="1" applyFont="1" applyFill="1" applyBorder="1" applyAlignment="1">
      <alignment horizontal="right" vertical="center" wrapText="1"/>
    </xf>
    <xf numFmtId="180" fontId="5" fillId="27" borderId="18" xfId="0" applyNumberFormat="1" applyFont="1" applyFill="1" applyBorder="1" applyAlignment="1">
      <alignment horizontal="right" vertical="center" wrapText="1"/>
    </xf>
    <xf numFmtId="180" fontId="4" fillId="27" borderId="18" xfId="0" applyNumberFormat="1" applyFont="1" applyFill="1" applyBorder="1" applyAlignment="1">
      <alignment horizontal="right" vertical="center" wrapText="1"/>
    </xf>
    <xf numFmtId="0" fontId="5" fillId="0" borderId="15" xfId="0" applyFont="1" applyFill="1" applyBorder="1" applyAlignment="1" applyProtection="1">
      <alignment horizontal="left" vertical="center" wrapText="1"/>
      <protection locked="0"/>
    </xf>
    <xf numFmtId="0" fontId="5" fillId="30" borderId="15" xfId="0" applyFont="1" applyFill="1" applyBorder="1" applyAlignment="1">
      <alignment horizontal="center" vertical="center"/>
    </xf>
    <xf numFmtId="0" fontId="5" fillId="30" borderId="14" xfId="0" applyFont="1" applyFill="1" applyBorder="1" applyAlignment="1">
      <alignment horizontal="center" vertical="center"/>
    </xf>
    <xf numFmtId="0" fontId="5" fillId="27" borderId="3" xfId="0" applyNumberFormat="1" applyFont="1" applyFill="1" applyBorder="1" applyAlignment="1">
      <alignment horizontal="right" vertical="center" wrapText="1"/>
    </xf>
    <xf numFmtId="164" fontId="4" fillId="0" borderId="3" xfId="0" applyNumberFormat="1" applyFont="1" applyFill="1" applyBorder="1" applyAlignment="1">
      <alignment horizontal="right" vertical="center" wrapText="1"/>
    </xf>
    <xf numFmtId="0" fontId="4" fillId="0" borderId="0" xfId="0" applyFont="1" applyFill="1" applyBorder="1" applyAlignment="1">
      <alignment horizontal="center" vertical="center"/>
    </xf>
    <xf numFmtId="0" fontId="5" fillId="0" borderId="20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3" xfId="244" applyFont="1" applyFill="1" applyBorder="1" applyAlignment="1">
      <alignment horizontal="center" vertical="center"/>
    </xf>
    <xf numFmtId="0" fontId="5" fillId="0" borderId="3" xfId="244" applyFont="1" applyFill="1" applyBorder="1" applyAlignment="1">
      <alignment horizontal="center" vertical="center" wrapText="1"/>
    </xf>
    <xf numFmtId="0" fontId="4" fillId="0" borderId="16" xfId="244" applyFont="1" applyFill="1" applyBorder="1" applyAlignment="1">
      <alignment horizontal="left" vertical="center" wrapText="1"/>
    </xf>
    <xf numFmtId="0" fontId="4" fillId="0" borderId="17" xfId="244" applyFont="1" applyFill="1" applyBorder="1" applyAlignment="1">
      <alignment horizontal="left" vertical="center" wrapText="1"/>
    </xf>
    <xf numFmtId="177" fontId="5" fillId="29" borderId="3" xfId="0" applyNumberFormat="1" applyFont="1" applyFill="1" applyBorder="1" applyAlignment="1">
      <alignment horizontal="center" vertical="center" wrapText="1"/>
    </xf>
    <xf numFmtId="164" fontId="4" fillId="27" borderId="3" xfId="0" applyNumberFormat="1" applyFont="1" applyFill="1" applyBorder="1" applyAlignment="1">
      <alignment horizontal="center" vertical="center" wrapText="1"/>
    </xf>
    <xf numFmtId="173" fontId="5" fillId="29" borderId="3" xfId="0" applyNumberFormat="1" applyFont="1" applyFill="1" applyBorder="1" applyAlignment="1">
      <alignment horizontal="center" vertical="center" wrapText="1"/>
    </xf>
    <xf numFmtId="0" fontId="4" fillId="0" borderId="0" xfId="244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vertical="center"/>
    </xf>
    <xf numFmtId="3" fontId="5" fillId="0" borderId="3" xfId="0" applyNumberFormat="1" applyFont="1" applyFill="1" applyBorder="1" applyAlignment="1">
      <alignment horizontal="center" vertical="center" wrapText="1" shrinkToFit="1"/>
    </xf>
    <xf numFmtId="0" fontId="5" fillId="0" borderId="14" xfId="0" applyFont="1" applyFill="1" applyBorder="1" applyAlignment="1">
      <alignment horizontal="center" vertical="center" wrapText="1" shrinkToFit="1"/>
    </xf>
    <xf numFmtId="177" fontId="4" fillId="29" borderId="3" xfId="0" applyNumberFormat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68" fillId="0" borderId="0" xfId="0" applyFont="1" applyFill="1" applyBorder="1" applyAlignment="1">
      <alignment horizontal="center" vertical="center" wrapText="1"/>
    </xf>
    <xf numFmtId="0" fontId="72" fillId="0" borderId="0" xfId="0" applyFont="1" applyFill="1" applyBorder="1" applyAlignment="1">
      <alignment horizontal="center" vertical="center" wrapText="1"/>
    </xf>
    <xf numFmtId="164" fontId="4" fillId="0" borderId="0" xfId="0" applyNumberFormat="1" applyFont="1" applyFill="1" applyBorder="1" applyAlignment="1">
      <alignment vertical="center"/>
    </xf>
    <xf numFmtId="164" fontId="4" fillId="27" borderId="3" xfId="0" applyNumberFormat="1" applyFont="1" applyFill="1" applyBorder="1" applyAlignment="1">
      <alignment horizontal="center" vertical="center" wrapText="1"/>
    </xf>
    <xf numFmtId="49" fontId="5" fillId="30" borderId="3" xfId="0" applyNumberFormat="1" applyFont="1" applyFill="1" applyBorder="1" applyAlignment="1">
      <alignment vertical="center" wrapText="1"/>
    </xf>
    <xf numFmtId="1" fontId="4" fillId="27" borderId="3" xfId="244" applyNumberFormat="1" applyFont="1" applyFill="1" applyBorder="1" applyAlignment="1">
      <alignment horizontal="center" vertical="center" wrapText="1"/>
    </xf>
    <xf numFmtId="164" fontId="5" fillId="0" borderId="0" xfId="0" applyNumberFormat="1" applyFont="1" applyFill="1" applyAlignment="1">
      <alignment vertical="center"/>
    </xf>
    <xf numFmtId="0" fontId="5" fillId="30" borderId="29" xfId="0" applyFont="1" applyFill="1" applyBorder="1" applyAlignment="1">
      <alignment horizontal="left" vertical="center" wrapText="1"/>
    </xf>
    <xf numFmtId="0" fontId="5" fillId="30" borderId="16" xfId="0" applyFont="1" applyFill="1" applyBorder="1" applyAlignment="1">
      <alignment horizontal="left" vertical="center" wrapText="1"/>
    </xf>
    <xf numFmtId="0" fontId="5" fillId="30" borderId="17" xfId="0" applyFont="1" applyFill="1" applyBorder="1" applyAlignment="1">
      <alignment horizontal="left" vertical="center" wrapText="1"/>
    </xf>
    <xf numFmtId="0" fontId="5" fillId="0" borderId="0" xfId="0" applyFont="1" applyFill="1" applyAlignment="1">
      <alignment horizontal="center" vertical="center"/>
    </xf>
    <xf numFmtId="0" fontId="4" fillId="0" borderId="45" xfId="0" applyFont="1" applyFill="1" applyBorder="1" applyAlignment="1">
      <alignment horizontal="center" vertical="center" wrapText="1"/>
    </xf>
    <xf numFmtId="0" fontId="4" fillId="0" borderId="34" xfId="0" applyFont="1" applyFill="1" applyBorder="1" applyAlignment="1">
      <alignment horizontal="center" vertical="center" wrapText="1"/>
    </xf>
    <xf numFmtId="0" fontId="4" fillId="0" borderId="41" xfId="0" applyFont="1" applyFill="1" applyBorder="1" applyAlignment="1">
      <alignment horizontal="center" vertical="center" wrapText="1"/>
    </xf>
    <xf numFmtId="0" fontId="4" fillId="0" borderId="45" xfId="236" applyNumberFormat="1" applyFont="1" applyFill="1" applyBorder="1" applyAlignment="1">
      <alignment horizontal="center" vertical="center" wrapText="1"/>
    </xf>
    <xf numFmtId="0" fontId="4" fillId="0" borderId="34" xfId="236" applyNumberFormat="1" applyFont="1" applyFill="1" applyBorder="1" applyAlignment="1">
      <alignment horizontal="center" vertical="center" wrapText="1"/>
    </xf>
    <xf numFmtId="0" fontId="4" fillId="0" borderId="41" xfId="236" applyNumberFormat="1" applyFont="1" applyFill="1" applyBorder="1" applyAlignment="1">
      <alignment horizontal="center" vertical="center" wrapText="1"/>
    </xf>
    <xf numFmtId="173" fontId="5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 wrapText="1"/>
    </xf>
    <xf numFmtId="0" fontId="4" fillId="0" borderId="45" xfId="0" applyFont="1" applyFill="1" applyBorder="1" applyAlignment="1" applyProtection="1">
      <alignment horizontal="center" vertical="center" wrapText="1"/>
      <protection locked="0"/>
    </xf>
    <xf numFmtId="0" fontId="4" fillId="0" borderId="34" xfId="0" applyFont="1" applyFill="1" applyBorder="1" applyAlignment="1" applyProtection="1">
      <alignment horizontal="center" vertical="center" wrapText="1"/>
      <protection locked="0"/>
    </xf>
    <xf numFmtId="0" fontId="4" fillId="0" borderId="41" xfId="0" applyFont="1" applyFill="1" applyBorder="1" applyAlignment="1" applyProtection="1">
      <alignment horizontal="center" vertical="center" wrapText="1"/>
      <protection locked="0"/>
    </xf>
    <xf numFmtId="0" fontId="5" fillId="30" borderId="29" xfId="0" applyFont="1" applyFill="1" applyBorder="1" applyAlignment="1">
      <alignment horizontal="center" vertical="center" wrapText="1"/>
    </xf>
    <xf numFmtId="0" fontId="5" fillId="30" borderId="16" xfId="0" applyFont="1" applyFill="1" applyBorder="1" applyAlignment="1">
      <alignment horizontal="center" vertical="center" wrapText="1"/>
    </xf>
    <xf numFmtId="0" fontId="5" fillId="30" borderId="17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5" fillId="0" borderId="29" xfId="0" applyFont="1" applyFill="1" applyBorder="1" applyAlignment="1">
      <alignment horizontal="left" vertical="center"/>
    </xf>
    <xf numFmtId="0" fontId="5" fillId="0" borderId="17" xfId="0" applyFont="1" applyFill="1" applyBorder="1" applyAlignment="1">
      <alignment horizontal="left" vertical="center"/>
    </xf>
    <xf numFmtId="0" fontId="5" fillId="0" borderId="22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0" fontId="5" fillId="0" borderId="29" xfId="0" applyFont="1" applyFill="1" applyBorder="1" applyAlignment="1">
      <alignment horizontal="left" vertical="center" wrapText="1"/>
    </xf>
    <xf numFmtId="0" fontId="5" fillId="0" borderId="16" xfId="0" applyFont="1" applyFill="1" applyBorder="1" applyAlignment="1">
      <alignment horizontal="left" vertical="center" wrapText="1"/>
    </xf>
    <xf numFmtId="0" fontId="5" fillId="0" borderId="17" xfId="0" applyFont="1" applyFill="1" applyBorder="1" applyAlignment="1">
      <alignment horizontal="left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4" fillId="0" borderId="42" xfId="0" applyFont="1" applyFill="1" applyBorder="1" applyAlignment="1">
      <alignment horizontal="center" vertical="center" wrapText="1"/>
    </xf>
    <xf numFmtId="0" fontId="4" fillId="0" borderId="43" xfId="0" applyFont="1" applyFill="1" applyBorder="1" applyAlignment="1">
      <alignment horizontal="center" vertical="center" wrapText="1"/>
    </xf>
    <xf numFmtId="0" fontId="4" fillId="0" borderId="44" xfId="0" applyFont="1" applyFill="1" applyBorder="1" applyAlignment="1">
      <alignment horizontal="center" vertical="center" wrapText="1"/>
    </xf>
    <xf numFmtId="0" fontId="5" fillId="0" borderId="20" xfId="244" applyFont="1" applyFill="1" applyBorder="1" applyAlignment="1">
      <alignment horizontal="center" vertical="center"/>
    </xf>
    <xf numFmtId="0" fontId="5" fillId="0" borderId="30" xfId="244" applyFont="1" applyFill="1" applyBorder="1" applyAlignment="1">
      <alignment horizontal="center" vertical="center"/>
    </xf>
    <xf numFmtId="0" fontId="4" fillId="0" borderId="42" xfId="0" applyFont="1" applyFill="1" applyBorder="1" applyAlignment="1" applyProtection="1">
      <alignment horizontal="center" vertical="center" wrapText="1"/>
      <protection locked="0"/>
    </xf>
    <xf numFmtId="0" fontId="4" fillId="0" borderId="43" xfId="0" applyFont="1" applyFill="1" applyBorder="1" applyAlignment="1" applyProtection="1">
      <alignment horizontal="center" vertical="center" wrapText="1"/>
      <protection locked="0"/>
    </xf>
    <xf numFmtId="0" fontId="4" fillId="0" borderId="44" xfId="0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Fill="1" applyBorder="1" applyAlignment="1">
      <alignment horizontal="center" vertical="center" wrapText="1"/>
    </xf>
    <xf numFmtId="0" fontId="68" fillId="0" borderId="0" xfId="0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 wrapText="1"/>
    </xf>
    <xf numFmtId="49" fontId="4" fillId="0" borderId="3" xfId="0" quotePrefix="1" applyNumberFormat="1" applyFont="1" applyFill="1" applyBorder="1" applyAlignment="1">
      <alignment horizontal="center" vertical="center" wrapText="1"/>
    </xf>
    <xf numFmtId="49" fontId="5" fillId="0" borderId="3" xfId="0" quotePrefix="1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/>
    </xf>
    <xf numFmtId="173" fontId="5" fillId="0" borderId="0" xfId="0" applyNumberFormat="1" applyFont="1" applyFill="1" applyBorder="1" applyAlignment="1">
      <alignment horizontal="left" vertical="top" wrapText="1"/>
    </xf>
    <xf numFmtId="49" fontId="5" fillId="0" borderId="29" xfId="0" applyNumberFormat="1" applyFont="1" applyFill="1" applyBorder="1" applyAlignment="1">
      <alignment horizontal="center" vertical="center" wrapText="1"/>
    </xf>
    <xf numFmtId="49" fontId="5" fillId="0" borderId="16" xfId="0" applyNumberFormat="1" applyFont="1" applyFill="1" applyBorder="1" applyAlignment="1">
      <alignment horizontal="center" vertical="center" wrapText="1"/>
    </xf>
    <xf numFmtId="49" fontId="5" fillId="0" borderId="17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/>
    </xf>
    <xf numFmtId="0" fontId="5" fillId="0" borderId="29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/>
    </xf>
    <xf numFmtId="0" fontId="5" fillId="0" borderId="29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4" fillId="0" borderId="29" xfId="244" applyFont="1" applyFill="1" applyBorder="1" applyAlignment="1">
      <alignment horizontal="left" vertical="center" wrapText="1"/>
    </xf>
    <xf numFmtId="0" fontId="4" fillId="0" borderId="16" xfId="244" applyFont="1" applyFill="1" applyBorder="1" applyAlignment="1">
      <alignment horizontal="left" vertical="center" wrapText="1"/>
    </xf>
    <xf numFmtId="0" fontId="4" fillId="0" borderId="17" xfId="244" applyFont="1" applyFill="1" applyBorder="1" applyAlignment="1">
      <alignment horizontal="left" vertical="center" wrapText="1"/>
    </xf>
    <xf numFmtId="0" fontId="4" fillId="0" borderId="0" xfId="244" applyFont="1" applyFill="1" applyBorder="1" applyAlignment="1">
      <alignment horizontal="center" vertical="center"/>
    </xf>
    <xf numFmtId="0" fontId="5" fillId="0" borderId="3" xfId="244" applyFont="1" applyFill="1" applyBorder="1" applyAlignment="1">
      <alignment horizontal="center" vertical="center"/>
    </xf>
    <xf numFmtId="0" fontId="5" fillId="0" borderId="3" xfId="244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 shrinkToFit="1"/>
    </xf>
    <xf numFmtId="0" fontId="4" fillId="0" borderId="29" xfId="244" applyFont="1" applyFill="1" applyBorder="1" applyAlignment="1">
      <alignment horizontal="center" vertical="center" wrapText="1"/>
    </xf>
    <xf numFmtId="0" fontId="4" fillId="0" borderId="16" xfId="244" applyFont="1" applyFill="1" applyBorder="1" applyAlignment="1">
      <alignment horizontal="center" vertical="center" wrapText="1"/>
    </xf>
    <xf numFmtId="0" fontId="4" fillId="0" borderId="17" xfId="244" applyFont="1" applyFill="1" applyBorder="1" applyAlignment="1">
      <alignment horizontal="center" vertical="center" wrapText="1"/>
    </xf>
    <xf numFmtId="3" fontId="5" fillId="0" borderId="3" xfId="205" applyNumberFormat="1" applyFont="1" applyFill="1" applyBorder="1" applyAlignment="1">
      <alignment horizontal="right" vertical="center" wrapText="1"/>
    </xf>
    <xf numFmtId="164" fontId="4" fillId="27" borderId="3" xfId="0" applyNumberFormat="1" applyFont="1" applyFill="1" applyBorder="1" applyAlignment="1">
      <alignment horizontal="center" vertical="center" wrapText="1"/>
    </xf>
    <xf numFmtId="0" fontId="5" fillId="0" borderId="29" xfId="244" applyFont="1" applyFill="1" applyBorder="1" applyAlignment="1">
      <alignment horizontal="center" vertical="center"/>
    </xf>
    <xf numFmtId="0" fontId="5" fillId="0" borderId="16" xfId="244" applyFont="1" applyFill="1" applyBorder="1" applyAlignment="1">
      <alignment horizontal="center" vertical="center"/>
    </xf>
    <xf numFmtId="0" fontId="5" fillId="0" borderId="17" xfId="244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3" xfId="0" applyFont="1" applyFill="1" applyBorder="1" applyAlignment="1">
      <alignment horizontal="left" vertical="center" wrapText="1"/>
    </xf>
    <xf numFmtId="173" fontId="5" fillId="29" borderId="3" xfId="0" applyNumberFormat="1" applyFont="1" applyFill="1" applyBorder="1" applyAlignment="1">
      <alignment horizontal="center" vertical="center" wrapText="1"/>
    </xf>
    <xf numFmtId="3" fontId="5" fillId="0" borderId="3" xfId="0" applyNumberFormat="1" applyFont="1" applyFill="1" applyBorder="1" applyAlignment="1">
      <alignment horizontal="right" vertical="center" wrapText="1"/>
    </xf>
    <xf numFmtId="0" fontId="5" fillId="0" borderId="14" xfId="244" applyFont="1" applyFill="1" applyBorder="1" applyAlignment="1">
      <alignment horizontal="center" vertical="center" wrapText="1"/>
    </xf>
    <xf numFmtId="0" fontId="5" fillId="0" borderId="46" xfId="244" applyFont="1" applyFill="1" applyBorder="1" applyAlignment="1">
      <alignment horizontal="center" vertical="center" wrapText="1"/>
    </xf>
    <xf numFmtId="0" fontId="5" fillId="0" borderId="15" xfId="244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30" borderId="3" xfId="0" applyFont="1" applyFill="1" applyBorder="1" applyAlignment="1">
      <alignment horizontal="center" vertical="center" wrapText="1"/>
    </xf>
    <xf numFmtId="0" fontId="4" fillId="0" borderId="0" xfId="244" applyFont="1" applyFill="1" applyBorder="1" applyAlignment="1">
      <alignment horizontal="center" vertical="center" wrapText="1"/>
    </xf>
    <xf numFmtId="177" fontId="5" fillId="29" borderId="3" xfId="0" applyNumberFormat="1" applyFont="1" applyFill="1" applyBorder="1" applyAlignment="1">
      <alignment horizontal="center" vertical="center" wrapText="1"/>
    </xf>
    <xf numFmtId="173" fontId="4" fillId="27" borderId="3" xfId="0" applyNumberFormat="1" applyFont="1" applyFill="1" applyBorder="1" applyAlignment="1">
      <alignment horizontal="center" vertical="center" wrapText="1"/>
    </xf>
    <xf numFmtId="0" fontId="68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 wrapText="1"/>
    </xf>
    <xf numFmtId="0" fontId="5" fillId="0" borderId="48" xfId="0" applyFont="1" applyBorder="1" applyAlignment="1">
      <alignment horizontal="center" vertical="center" wrapText="1"/>
    </xf>
    <xf numFmtId="0" fontId="5" fillId="0" borderId="49" xfId="0" applyFont="1" applyBorder="1" applyAlignment="1">
      <alignment horizontal="center" vertical="center" wrapText="1"/>
    </xf>
    <xf numFmtId="0" fontId="5" fillId="0" borderId="50" xfId="0" applyFont="1" applyBorder="1" applyAlignment="1">
      <alignment horizontal="center" vertical="center" wrapText="1"/>
    </xf>
    <xf numFmtId="0" fontId="5" fillId="0" borderId="51" xfId="0" applyFont="1" applyBorder="1" applyAlignment="1">
      <alignment horizontal="center" vertical="center" wrapText="1"/>
    </xf>
    <xf numFmtId="0" fontId="5" fillId="0" borderId="5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71" fillId="0" borderId="3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177" fontId="5" fillId="0" borderId="3" xfId="0" applyNumberFormat="1" applyFont="1" applyBorder="1" applyAlignment="1">
      <alignment horizontal="center" vertical="center" wrapText="1"/>
    </xf>
    <xf numFmtId="177" fontId="5" fillId="0" borderId="29" xfId="0" applyNumberFormat="1" applyFont="1" applyBorder="1" applyAlignment="1">
      <alignment horizontal="center" vertical="center" wrapText="1"/>
    </xf>
    <xf numFmtId="177" fontId="5" fillId="0" borderId="17" xfId="0" applyNumberFormat="1" applyFont="1" applyBorder="1" applyAlignment="1">
      <alignment horizontal="center" vertical="center" wrapText="1"/>
    </xf>
    <xf numFmtId="177" fontId="5" fillId="29" borderId="29" xfId="0" applyNumberFormat="1" applyFont="1" applyFill="1" applyBorder="1" applyAlignment="1">
      <alignment horizontal="center" vertical="center" wrapText="1"/>
    </xf>
    <xf numFmtId="177" fontId="5" fillId="29" borderId="17" xfId="0" applyNumberFormat="1" applyFont="1" applyFill="1" applyBorder="1" applyAlignment="1">
      <alignment horizontal="center" vertical="center" wrapText="1"/>
    </xf>
    <xf numFmtId="3" fontId="5" fillId="0" borderId="3" xfId="0" applyNumberFormat="1" applyFont="1" applyBorder="1" applyAlignment="1">
      <alignment horizontal="left" vertical="center" wrapText="1"/>
    </xf>
    <xf numFmtId="3" fontId="5" fillId="0" borderId="3" xfId="0" applyNumberFormat="1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177" fontId="4" fillId="29" borderId="3" xfId="0" applyNumberFormat="1" applyFont="1" applyFill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2" fontId="5" fillId="0" borderId="29" xfId="0" applyNumberFormat="1" applyFont="1" applyFill="1" applyBorder="1" applyAlignment="1">
      <alignment horizontal="center" vertical="center" wrapText="1"/>
    </xf>
    <xf numFmtId="2" fontId="5" fillId="0" borderId="16" xfId="0" applyNumberFormat="1" applyFont="1" applyFill="1" applyBorder="1" applyAlignment="1">
      <alignment horizontal="center" vertical="center" wrapText="1"/>
    </xf>
    <xf numFmtId="2" fontId="5" fillId="0" borderId="17" xfId="0" applyNumberFormat="1" applyFont="1" applyFill="1" applyBorder="1" applyAlignment="1">
      <alignment horizontal="center" vertical="center" wrapText="1"/>
    </xf>
    <xf numFmtId="2" fontId="5" fillId="0" borderId="14" xfId="0" applyNumberFormat="1" applyFont="1" applyFill="1" applyBorder="1" applyAlignment="1">
      <alignment horizontal="center" vertical="center" wrapText="1"/>
    </xf>
    <xf numFmtId="2" fontId="5" fillId="0" borderId="15" xfId="0" applyNumberFormat="1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right" vertical="center"/>
    </xf>
    <xf numFmtId="0" fontId="5" fillId="0" borderId="14" xfId="0" applyFont="1" applyFill="1" applyBorder="1" applyAlignment="1">
      <alignment horizontal="center" vertical="center" wrapText="1" shrinkToFit="1"/>
    </xf>
    <xf numFmtId="0" fontId="5" fillId="0" borderId="46" xfId="0" applyFont="1" applyFill="1" applyBorder="1" applyAlignment="1">
      <alignment horizontal="center" vertical="center" wrapText="1" shrinkToFit="1"/>
    </xf>
    <xf numFmtId="0" fontId="5" fillId="0" borderId="15" xfId="0" applyFont="1" applyFill="1" applyBorder="1" applyAlignment="1">
      <alignment horizontal="center" vertical="center" wrapText="1" shrinkToFit="1"/>
    </xf>
    <xf numFmtId="0" fontId="5" fillId="0" borderId="47" xfId="0" applyFont="1" applyFill="1" applyBorder="1" applyAlignment="1">
      <alignment horizontal="center" vertical="center" wrapText="1" shrinkToFit="1"/>
    </xf>
    <xf numFmtId="0" fontId="5" fillId="0" borderId="53" xfId="0" applyFont="1" applyFill="1" applyBorder="1" applyAlignment="1">
      <alignment horizontal="center" vertical="center" wrapText="1" shrinkToFit="1"/>
    </xf>
    <xf numFmtId="0" fontId="5" fillId="0" borderId="49" xfId="0" applyFont="1" applyFill="1" applyBorder="1" applyAlignment="1">
      <alignment horizontal="center" vertical="center" wrapText="1" shrinkToFit="1"/>
    </xf>
    <xf numFmtId="0" fontId="5" fillId="0" borderId="0" xfId="0" applyFont="1" applyFill="1" applyBorder="1" applyAlignment="1">
      <alignment horizontal="center" vertical="center" wrapText="1" shrinkToFit="1"/>
    </xf>
    <xf numFmtId="0" fontId="5" fillId="0" borderId="51" xfId="0" applyFont="1" applyFill="1" applyBorder="1" applyAlignment="1">
      <alignment horizontal="center" vertical="center" wrapText="1" shrinkToFit="1"/>
    </xf>
    <xf numFmtId="0" fontId="5" fillId="0" borderId="13" xfId="0" applyFont="1" applyFill="1" applyBorder="1" applyAlignment="1">
      <alignment horizontal="center" vertical="center" wrapText="1" shrinkToFit="1"/>
    </xf>
    <xf numFmtId="0" fontId="5" fillId="0" borderId="13" xfId="0" applyFont="1" applyFill="1" applyBorder="1" applyAlignment="1">
      <alignment horizontal="right" vertical="center"/>
    </xf>
    <xf numFmtId="3" fontId="5" fillId="0" borderId="3" xfId="0" applyNumberFormat="1" applyFont="1" applyFill="1" applyBorder="1" applyAlignment="1">
      <alignment horizontal="center" vertical="center" wrapText="1" shrinkToFit="1"/>
    </xf>
    <xf numFmtId="172" fontId="4" fillId="0" borderId="13" xfId="0" applyNumberFormat="1" applyFont="1" applyFill="1" applyBorder="1" applyAlignment="1">
      <alignment horizontal="center" vertical="center"/>
    </xf>
    <xf numFmtId="0" fontId="5" fillId="0" borderId="29" xfId="0" applyNumberFormat="1" applyFont="1" applyFill="1" applyBorder="1" applyAlignment="1">
      <alignment horizontal="left" vertical="center" wrapText="1" shrinkToFit="1"/>
    </xf>
    <xf numFmtId="0" fontId="5" fillId="0" borderId="16" xfId="0" applyNumberFormat="1" applyFont="1" applyFill="1" applyBorder="1" applyAlignment="1">
      <alignment horizontal="left" vertical="center" wrapText="1" shrinkToFit="1"/>
    </xf>
    <xf numFmtId="0" fontId="4" fillId="0" borderId="29" xfId="0" applyNumberFormat="1" applyFont="1" applyFill="1" applyBorder="1" applyAlignment="1">
      <alignment horizontal="left" vertical="center" wrapText="1" shrinkToFit="1"/>
    </xf>
    <xf numFmtId="0" fontId="4" fillId="0" borderId="16" xfId="0" applyNumberFormat="1" applyFont="1" applyFill="1" applyBorder="1" applyAlignment="1">
      <alignment horizontal="left" vertical="center" wrapText="1" shrinkToFit="1"/>
    </xf>
    <xf numFmtId="0" fontId="5" fillId="0" borderId="3" xfId="0" applyNumberFormat="1" applyFont="1" applyFill="1" applyBorder="1" applyAlignment="1">
      <alignment horizontal="left" vertical="center" wrapText="1" shrinkToFit="1"/>
    </xf>
    <xf numFmtId="3" fontId="4" fillId="0" borderId="3" xfId="0" applyNumberFormat="1" applyFont="1" applyBorder="1" applyAlignment="1">
      <alignment horizontal="left" vertical="center" wrapText="1"/>
    </xf>
    <xf numFmtId="0" fontId="4" fillId="0" borderId="29" xfId="0" applyFont="1" applyBorder="1" applyAlignment="1">
      <alignment horizontal="left"/>
    </xf>
    <xf numFmtId="0" fontId="4" fillId="0" borderId="16" xfId="0" applyFont="1" applyBorder="1" applyAlignment="1">
      <alignment horizontal="left"/>
    </xf>
    <xf numFmtId="0" fontId="4" fillId="0" borderId="17" xfId="0" applyFont="1" applyBorder="1" applyAlignment="1">
      <alignment horizontal="left"/>
    </xf>
  </cellXfs>
  <cellStyles count="352">
    <cellStyle name="_Fakt_2" xfId="1"/>
    <cellStyle name="_rozhufrovka 2009" xfId="2"/>
    <cellStyle name="_АТиСТ 5а МТР липень 2008" xfId="3"/>
    <cellStyle name="_ПРГК сводний_" xfId="4"/>
    <cellStyle name="_УТГ" xfId="5"/>
    <cellStyle name="_Феодосия 5а МТР липень 2008" xfId="6"/>
    <cellStyle name="_ХТГ довідка." xfId="7"/>
    <cellStyle name="_Шебелинка 5а МТР липень 2008" xfId="8"/>
    <cellStyle name="20% - Accent1" xfId="9"/>
    <cellStyle name="20% - Accent2" xfId="10"/>
    <cellStyle name="20% - Accent3" xfId="11"/>
    <cellStyle name="20% - Accent4" xfId="12"/>
    <cellStyle name="20% - Accent5" xfId="13"/>
    <cellStyle name="20% - Accent6" xfId="14"/>
    <cellStyle name="20% - Акцент1 2" xfId="15"/>
    <cellStyle name="20% - Акцент1 3" xfId="16"/>
    <cellStyle name="20% - Акцент2 2" xfId="17"/>
    <cellStyle name="20% - Акцент2 3" xfId="18"/>
    <cellStyle name="20% - Акцент3 2" xfId="19"/>
    <cellStyle name="20% - Акцент3 3" xfId="20"/>
    <cellStyle name="20% - Акцент4 2" xfId="21"/>
    <cellStyle name="20% - Акцент4 3" xfId="22"/>
    <cellStyle name="20% - Акцент5 2" xfId="23"/>
    <cellStyle name="20% - Акцент5 3" xfId="24"/>
    <cellStyle name="20% - Акцент6 2" xfId="25"/>
    <cellStyle name="20% - Акцент6 3" xfId="26"/>
    <cellStyle name="40% - Accent1" xfId="27"/>
    <cellStyle name="40% - Accent2" xfId="28"/>
    <cellStyle name="40% - Accent3" xfId="29"/>
    <cellStyle name="40% - Accent4" xfId="30"/>
    <cellStyle name="40% - Accent5" xfId="31"/>
    <cellStyle name="40% - Accent6" xfId="32"/>
    <cellStyle name="40% - Акцент1 2" xfId="33"/>
    <cellStyle name="40% - Акцент1 3" xfId="34"/>
    <cellStyle name="40% - Акцент2 2" xfId="35"/>
    <cellStyle name="40% - Акцент2 3" xfId="36"/>
    <cellStyle name="40% - Акцент3 2" xfId="37"/>
    <cellStyle name="40% - Акцент3 3" xfId="38"/>
    <cellStyle name="40% - Акцент4 2" xfId="39"/>
    <cellStyle name="40% - Акцент4 3" xfId="40"/>
    <cellStyle name="40% - Акцент5 2" xfId="41"/>
    <cellStyle name="40% - Акцент5 3" xfId="42"/>
    <cellStyle name="40% - Акцент6 2" xfId="43"/>
    <cellStyle name="40% - Акцент6 3" xfId="44"/>
    <cellStyle name="60% - Accent1" xfId="45"/>
    <cellStyle name="60% - Accent2" xfId="46"/>
    <cellStyle name="60% - Accent3" xfId="47"/>
    <cellStyle name="60% - Accent4" xfId="48"/>
    <cellStyle name="60% - Accent5" xfId="49"/>
    <cellStyle name="60% - Accent6" xfId="50"/>
    <cellStyle name="60% - Акцент1 2" xfId="51"/>
    <cellStyle name="60% - Акцент1 3" xfId="52"/>
    <cellStyle name="60% - Акцент2 2" xfId="53"/>
    <cellStyle name="60% - Акцент2 3" xfId="54"/>
    <cellStyle name="60% - Акцент3 2" xfId="55"/>
    <cellStyle name="60% - Акцент3 3" xfId="56"/>
    <cellStyle name="60% - Акцент4 2" xfId="57"/>
    <cellStyle name="60% - Акцент4 3" xfId="58"/>
    <cellStyle name="60% - Акцент5 2" xfId="59"/>
    <cellStyle name="60% - Акцент5 3" xfId="60"/>
    <cellStyle name="60% - Акцент6 2" xfId="61"/>
    <cellStyle name="60% - Акцент6 3" xfId="62"/>
    <cellStyle name="Accent1" xfId="63"/>
    <cellStyle name="Accent2" xfId="64"/>
    <cellStyle name="Accent3" xfId="65"/>
    <cellStyle name="Accent4" xfId="66"/>
    <cellStyle name="Accent5" xfId="67"/>
    <cellStyle name="Accent6" xfId="68"/>
    <cellStyle name="Bad" xfId="69"/>
    <cellStyle name="Calculation" xfId="70"/>
    <cellStyle name="Check Cell" xfId="71"/>
    <cellStyle name="Column-Header" xfId="72"/>
    <cellStyle name="Column-Header 2" xfId="73"/>
    <cellStyle name="Column-Header 3" xfId="74"/>
    <cellStyle name="Column-Header 4" xfId="75"/>
    <cellStyle name="Column-Header 5" xfId="76"/>
    <cellStyle name="Column-Header 6" xfId="77"/>
    <cellStyle name="Column-Header 7" xfId="78"/>
    <cellStyle name="Column-Header 7 2" xfId="79"/>
    <cellStyle name="Column-Header 8" xfId="80"/>
    <cellStyle name="Column-Header 8 2" xfId="81"/>
    <cellStyle name="Column-Header 9" xfId="82"/>
    <cellStyle name="Column-Header 9 2" xfId="83"/>
    <cellStyle name="Column-Header_Zvit rux-koshtiv 2010 Департамент " xfId="84"/>
    <cellStyle name="Define-Column" xfId="85"/>
    <cellStyle name="Define-Column 10" xfId="86"/>
    <cellStyle name="Define-Column 2" xfId="87"/>
    <cellStyle name="Define-Column 3" xfId="88"/>
    <cellStyle name="Define-Column 4" xfId="89"/>
    <cellStyle name="Define-Column 5" xfId="90"/>
    <cellStyle name="Define-Column 6" xfId="91"/>
    <cellStyle name="Define-Column 7" xfId="92"/>
    <cellStyle name="Define-Column 7 2" xfId="93"/>
    <cellStyle name="Define-Column 7 3" xfId="94"/>
    <cellStyle name="Define-Column 8" xfId="95"/>
    <cellStyle name="Define-Column 8 2" xfId="96"/>
    <cellStyle name="Define-Column 8 3" xfId="97"/>
    <cellStyle name="Define-Column 9" xfId="98"/>
    <cellStyle name="Define-Column 9 2" xfId="99"/>
    <cellStyle name="Define-Column 9 3" xfId="100"/>
    <cellStyle name="Define-Column_Zvit rux-koshtiv 2010 Департамент " xfId="101"/>
    <cellStyle name="Explanatory Text" xfId="102"/>
    <cellStyle name="FS10" xfId="103"/>
    <cellStyle name="Good" xfId="104"/>
    <cellStyle name="Heading 1" xfId="105"/>
    <cellStyle name="Heading 2" xfId="106"/>
    <cellStyle name="Heading 3" xfId="107"/>
    <cellStyle name="Heading 4" xfId="108"/>
    <cellStyle name="Hyperlink 2" xfId="109"/>
    <cellStyle name="Input" xfId="110"/>
    <cellStyle name="Level0" xfId="111"/>
    <cellStyle name="Level0 10" xfId="112"/>
    <cellStyle name="Level0 2" xfId="113"/>
    <cellStyle name="Level0 2 2" xfId="114"/>
    <cellStyle name="Level0 3" xfId="115"/>
    <cellStyle name="Level0 3 2" xfId="116"/>
    <cellStyle name="Level0 4" xfId="117"/>
    <cellStyle name="Level0 4 2" xfId="118"/>
    <cellStyle name="Level0 5" xfId="119"/>
    <cellStyle name="Level0 6" xfId="120"/>
    <cellStyle name="Level0 7" xfId="121"/>
    <cellStyle name="Level0 7 2" xfId="122"/>
    <cellStyle name="Level0 7 3" xfId="123"/>
    <cellStyle name="Level0 8" xfId="124"/>
    <cellStyle name="Level0 8 2" xfId="125"/>
    <cellStyle name="Level0 8 3" xfId="126"/>
    <cellStyle name="Level0 9" xfId="127"/>
    <cellStyle name="Level0 9 2" xfId="128"/>
    <cellStyle name="Level0 9 3" xfId="129"/>
    <cellStyle name="Level0_Zvit rux-koshtiv 2010 Департамент " xfId="130"/>
    <cellStyle name="Level1" xfId="131"/>
    <cellStyle name="Level1 2" xfId="132"/>
    <cellStyle name="Level1-Numbers" xfId="133"/>
    <cellStyle name="Level1-Numbers 2" xfId="134"/>
    <cellStyle name="Level1-Numbers-Hide" xfId="135"/>
    <cellStyle name="Level2" xfId="136"/>
    <cellStyle name="Level2 2" xfId="137"/>
    <cellStyle name="Level2-Hide" xfId="138"/>
    <cellStyle name="Level2-Hide 2" xfId="139"/>
    <cellStyle name="Level2-Numbers" xfId="140"/>
    <cellStyle name="Level2-Numbers 2" xfId="141"/>
    <cellStyle name="Level2-Numbers-Hide" xfId="142"/>
    <cellStyle name="Level3" xfId="143"/>
    <cellStyle name="Level3 2" xfId="144"/>
    <cellStyle name="Level3 3" xfId="145"/>
    <cellStyle name="Level3_План департамент_2010_1207" xfId="146"/>
    <cellStyle name="Level3-Hide" xfId="147"/>
    <cellStyle name="Level3-Hide 2" xfId="148"/>
    <cellStyle name="Level3-Numbers" xfId="149"/>
    <cellStyle name="Level3-Numbers 2" xfId="150"/>
    <cellStyle name="Level3-Numbers 3" xfId="151"/>
    <cellStyle name="Level3-Numbers_План департамент_2010_1207" xfId="152"/>
    <cellStyle name="Level3-Numbers-Hide" xfId="153"/>
    <cellStyle name="Level4" xfId="154"/>
    <cellStyle name="Level4 2" xfId="155"/>
    <cellStyle name="Level4-Hide" xfId="156"/>
    <cellStyle name="Level4-Hide 2" xfId="157"/>
    <cellStyle name="Level4-Numbers" xfId="158"/>
    <cellStyle name="Level4-Numbers 2" xfId="159"/>
    <cellStyle name="Level4-Numbers-Hide" xfId="160"/>
    <cellStyle name="Level5" xfId="161"/>
    <cellStyle name="Level5 2" xfId="162"/>
    <cellStyle name="Level5-Hide" xfId="163"/>
    <cellStyle name="Level5-Hide 2" xfId="164"/>
    <cellStyle name="Level5-Numbers" xfId="165"/>
    <cellStyle name="Level5-Numbers 2" xfId="166"/>
    <cellStyle name="Level5-Numbers-Hide" xfId="167"/>
    <cellStyle name="Level6" xfId="168"/>
    <cellStyle name="Level6 2" xfId="169"/>
    <cellStyle name="Level6-Hide" xfId="170"/>
    <cellStyle name="Level6-Hide 2" xfId="171"/>
    <cellStyle name="Level6-Numbers" xfId="172"/>
    <cellStyle name="Level6-Numbers 2" xfId="173"/>
    <cellStyle name="Level7" xfId="174"/>
    <cellStyle name="Level7-Hide" xfId="175"/>
    <cellStyle name="Level7-Numbers" xfId="176"/>
    <cellStyle name="Linked Cell" xfId="177"/>
    <cellStyle name="Neutral" xfId="178"/>
    <cellStyle name="Normal 2" xfId="179"/>
    <cellStyle name="Normal_GSE DCF_Model_31_07_09 final" xfId="180"/>
    <cellStyle name="Note" xfId="181"/>
    <cellStyle name="Number-Cells" xfId="182"/>
    <cellStyle name="Number-Cells-Column2" xfId="183"/>
    <cellStyle name="Number-Cells-Column5" xfId="184"/>
    <cellStyle name="Output" xfId="185"/>
    <cellStyle name="Row-Header" xfId="186"/>
    <cellStyle name="Row-Header 2" xfId="187"/>
    <cellStyle name="Title" xfId="188"/>
    <cellStyle name="Total" xfId="189"/>
    <cellStyle name="Warning Text" xfId="190"/>
    <cellStyle name="Акцент1 2" xfId="191"/>
    <cellStyle name="Акцент1 3" xfId="192"/>
    <cellStyle name="Акцент2 2" xfId="193"/>
    <cellStyle name="Акцент2 3" xfId="194"/>
    <cellStyle name="Акцент3 2" xfId="195"/>
    <cellStyle name="Акцент3 3" xfId="196"/>
    <cellStyle name="Акцент4 2" xfId="197"/>
    <cellStyle name="Акцент4 3" xfId="198"/>
    <cellStyle name="Акцент5 2" xfId="199"/>
    <cellStyle name="Акцент5 3" xfId="200"/>
    <cellStyle name="Акцент6 2" xfId="201"/>
    <cellStyle name="Акцент6 3" xfId="202"/>
    <cellStyle name="Ввод  2" xfId="203"/>
    <cellStyle name="Ввод  3" xfId="204"/>
    <cellStyle name="Вывод 2" xfId="206"/>
    <cellStyle name="Вывод 3" xfId="207"/>
    <cellStyle name="Вычисление 2" xfId="208"/>
    <cellStyle name="Вычисление 3" xfId="209"/>
    <cellStyle name="Денежный 2" xfId="210"/>
    <cellStyle name="Заголовок 1 2" xfId="211"/>
    <cellStyle name="Заголовок 1 3" xfId="212"/>
    <cellStyle name="Заголовок 2 2" xfId="213"/>
    <cellStyle name="Заголовок 2 3" xfId="214"/>
    <cellStyle name="Заголовок 3 2" xfId="215"/>
    <cellStyle name="Заголовок 3 3" xfId="216"/>
    <cellStyle name="Заголовок 4 2" xfId="217"/>
    <cellStyle name="Заголовок 4 3" xfId="218"/>
    <cellStyle name="Итог 2" xfId="219"/>
    <cellStyle name="Итог 3" xfId="220"/>
    <cellStyle name="Контрольная ячейка 2" xfId="221"/>
    <cellStyle name="Контрольная ячейка 3" xfId="222"/>
    <cellStyle name="Название 2" xfId="223"/>
    <cellStyle name="Название 3" xfId="224"/>
    <cellStyle name="Нейтральный 2" xfId="225"/>
    <cellStyle name="Нейтральный 3" xfId="226"/>
    <cellStyle name="Обычный" xfId="0" builtinId="0"/>
    <cellStyle name="Обычный 10" xfId="227"/>
    <cellStyle name="Обычный 11" xfId="228"/>
    <cellStyle name="Обычный 12" xfId="229"/>
    <cellStyle name="Обычный 13" xfId="230"/>
    <cellStyle name="Обычный 14" xfId="231"/>
    <cellStyle name="Обычный 15" xfId="232"/>
    <cellStyle name="Обычный 16" xfId="233"/>
    <cellStyle name="Обычный 17" xfId="234"/>
    <cellStyle name="Обычный 18" xfId="235"/>
    <cellStyle name="Обычный 2" xfId="236"/>
    <cellStyle name="Обычный 2 10" xfId="237"/>
    <cellStyle name="Обычный 2 11" xfId="238"/>
    <cellStyle name="Обычный 2 12" xfId="239"/>
    <cellStyle name="Обычный 2 13" xfId="240"/>
    <cellStyle name="Обычный 2 14" xfId="241"/>
    <cellStyle name="Обычный 2 15" xfId="242"/>
    <cellStyle name="Обычный 2 16" xfId="243"/>
    <cellStyle name="Обычный 2 2" xfId="244"/>
    <cellStyle name="Обычный 2 2 2" xfId="245"/>
    <cellStyle name="Обычный 2 2 3" xfId="246"/>
    <cellStyle name="Обычный 2 2_Расшифровка прочих" xfId="247"/>
    <cellStyle name="Обычный 2 3" xfId="248"/>
    <cellStyle name="Обычный 2 4" xfId="249"/>
    <cellStyle name="Обычный 2 5" xfId="250"/>
    <cellStyle name="Обычный 2 6" xfId="251"/>
    <cellStyle name="Обычный 2 7" xfId="252"/>
    <cellStyle name="Обычный 2 8" xfId="253"/>
    <cellStyle name="Обычный 2 9" xfId="254"/>
    <cellStyle name="Обычный 2_2604-2010" xfId="255"/>
    <cellStyle name="Обычный 3" xfId="256"/>
    <cellStyle name="Обычный 3 10" xfId="257"/>
    <cellStyle name="Обычный 3 11" xfId="258"/>
    <cellStyle name="Обычный 3 12" xfId="259"/>
    <cellStyle name="Обычный 3 13" xfId="260"/>
    <cellStyle name="Обычный 3 14" xfId="261"/>
    <cellStyle name="Обычный 3 2" xfId="262"/>
    <cellStyle name="Обычный 3 3" xfId="263"/>
    <cellStyle name="Обычный 3 4" xfId="264"/>
    <cellStyle name="Обычный 3 5" xfId="265"/>
    <cellStyle name="Обычный 3 6" xfId="266"/>
    <cellStyle name="Обычный 3 7" xfId="267"/>
    <cellStyle name="Обычный 3 8" xfId="268"/>
    <cellStyle name="Обычный 3 9" xfId="269"/>
    <cellStyle name="Обычный 3_Дефицит_7 млрд_0608_бс" xfId="270"/>
    <cellStyle name="Обычный 4" xfId="271"/>
    <cellStyle name="Обычный 5" xfId="272"/>
    <cellStyle name="Обычный 5 2" xfId="273"/>
    <cellStyle name="Обычный 6" xfId="274"/>
    <cellStyle name="Обычный 6 2" xfId="275"/>
    <cellStyle name="Обычный 6 3" xfId="276"/>
    <cellStyle name="Обычный 6 4" xfId="277"/>
    <cellStyle name="Обычный 6_Дефицит_7 млрд_0608_бс" xfId="278"/>
    <cellStyle name="Обычный 7" xfId="279"/>
    <cellStyle name="Обычный 7 2" xfId="280"/>
    <cellStyle name="Обычный 8" xfId="281"/>
    <cellStyle name="Обычный 9" xfId="282"/>
    <cellStyle name="Обычный 9 2" xfId="283"/>
    <cellStyle name="Плохой 2" xfId="284"/>
    <cellStyle name="Плохой 3" xfId="285"/>
    <cellStyle name="Пояснение 2" xfId="286"/>
    <cellStyle name="Пояснение 3" xfId="287"/>
    <cellStyle name="Примечание 2" xfId="288"/>
    <cellStyle name="Примечание 3" xfId="289"/>
    <cellStyle name="Процентный" xfId="205" builtinId="5"/>
    <cellStyle name="Процентный 2" xfId="290"/>
    <cellStyle name="Процентный 2 10" xfId="291"/>
    <cellStyle name="Процентный 2 11" xfId="292"/>
    <cellStyle name="Процентный 2 12" xfId="293"/>
    <cellStyle name="Процентный 2 13" xfId="294"/>
    <cellStyle name="Процентный 2 14" xfId="295"/>
    <cellStyle name="Процентный 2 15" xfId="296"/>
    <cellStyle name="Процентный 2 16" xfId="297"/>
    <cellStyle name="Процентный 2 2" xfId="298"/>
    <cellStyle name="Процентный 2 3" xfId="299"/>
    <cellStyle name="Процентный 2 4" xfId="300"/>
    <cellStyle name="Процентный 2 5" xfId="301"/>
    <cellStyle name="Процентный 2 6" xfId="302"/>
    <cellStyle name="Процентный 2 7" xfId="303"/>
    <cellStyle name="Процентный 2 8" xfId="304"/>
    <cellStyle name="Процентный 2 9" xfId="305"/>
    <cellStyle name="Процентный 3" xfId="306"/>
    <cellStyle name="Процентный 4" xfId="307"/>
    <cellStyle name="Процентный 4 2" xfId="308"/>
    <cellStyle name="Связанная ячейка 2" xfId="309"/>
    <cellStyle name="Связанная ячейка 3" xfId="310"/>
    <cellStyle name="Стиль 1" xfId="311"/>
    <cellStyle name="Стиль 1 2" xfId="312"/>
    <cellStyle name="Стиль 1 3" xfId="313"/>
    <cellStyle name="Стиль 1 4" xfId="314"/>
    <cellStyle name="Стиль 1 5" xfId="315"/>
    <cellStyle name="Стиль 1 6" xfId="316"/>
    <cellStyle name="Стиль 1 7" xfId="317"/>
    <cellStyle name="Текст предупреждения 2" xfId="318"/>
    <cellStyle name="Текст предупреждения 3" xfId="319"/>
    <cellStyle name="Тысячи [0]_1.62" xfId="320"/>
    <cellStyle name="Тысячи_1.62" xfId="321"/>
    <cellStyle name="Финансовый 2" xfId="322"/>
    <cellStyle name="Финансовый 2 10" xfId="323"/>
    <cellStyle name="Финансовый 2 11" xfId="324"/>
    <cellStyle name="Финансовый 2 12" xfId="325"/>
    <cellStyle name="Финансовый 2 13" xfId="326"/>
    <cellStyle name="Финансовый 2 14" xfId="327"/>
    <cellStyle name="Финансовый 2 15" xfId="328"/>
    <cellStyle name="Финансовый 2 16" xfId="329"/>
    <cellStyle name="Финансовый 2 17" xfId="330"/>
    <cellStyle name="Финансовый 2 2" xfId="331"/>
    <cellStyle name="Финансовый 2 3" xfId="332"/>
    <cellStyle name="Финансовый 2 4" xfId="333"/>
    <cellStyle name="Финансовый 2 5" xfId="334"/>
    <cellStyle name="Финансовый 2 6" xfId="335"/>
    <cellStyle name="Финансовый 2 7" xfId="336"/>
    <cellStyle name="Финансовый 2 8" xfId="337"/>
    <cellStyle name="Финансовый 2 9" xfId="338"/>
    <cellStyle name="Финансовый 3" xfId="339"/>
    <cellStyle name="Финансовый 3 2" xfId="340"/>
    <cellStyle name="Финансовый 4" xfId="341"/>
    <cellStyle name="Финансовый 4 2" xfId="342"/>
    <cellStyle name="Финансовый 4 3" xfId="343"/>
    <cellStyle name="Финансовый 5" xfId="344"/>
    <cellStyle name="Финансовый 6" xfId="345"/>
    <cellStyle name="Финансовый 7" xfId="346"/>
    <cellStyle name="Хороший 2" xfId="347"/>
    <cellStyle name="Хороший 3" xfId="348"/>
    <cellStyle name="числовой" xfId="349"/>
    <cellStyle name="Ю" xfId="350"/>
    <cellStyle name="Ю-FreeSet_10" xfId="35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7.xml"/><Relationship Id="rId18" Type="http://schemas.openxmlformats.org/officeDocument/2006/relationships/externalLink" Target="externalLinks/externalLink12.xml"/><Relationship Id="rId26" Type="http://schemas.openxmlformats.org/officeDocument/2006/relationships/externalLink" Target="externalLinks/externalLink20.xml"/><Relationship Id="rId39" Type="http://schemas.openxmlformats.org/officeDocument/2006/relationships/externalLink" Target="externalLinks/externalLink33.xml"/><Relationship Id="rId21" Type="http://schemas.openxmlformats.org/officeDocument/2006/relationships/externalLink" Target="externalLinks/externalLink15.xml"/><Relationship Id="rId34" Type="http://schemas.openxmlformats.org/officeDocument/2006/relationships/externalLink" Target="externalLinks/externalLink28.xml"/><Relationship Id="rId42" Type="http://schemas.openxmlformats.org/officeDocument/2006/relationships/theme" Target="theme/theme1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0.xml"/><Relationship Id="rId29" Type="http://schemas.openxmlformats.org/officeDocument/2006/relationships/externalLink" Target="externalLinks/externalLink2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24" Type="http://schemas.openxmlformats.org/officeDocument/2006/relationships/externalLink" Target="externalLinks/externalLink18.xml"/><Relationship Id="rId32" Type="http://schemas.openxmlformats.org/officeDocument/2006/relationships/externalLink" Target="externalLinks/externalLink26.xml"/><Relationship Id="rId37" Type="http://schemas.openxmlformats.org/officeDocument/2006/relationships/externalLink" Target="externalLinks/externalLink31.xml"/><Relationship Id="rId40" Type="http://schemas.openxmlformats.org/officeDocument/2006/relationships/externalLink" Target="externalLinks/externalLink34.xml"/><Relationship Id="rId45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9.xml"/><Relationship Id="rId23" Type="http://schemas.openxmlformats.org/officeDocument/2006/relationships/externalLink" Target="externalLinks/externalLink17.xml"/><Relationship Id="rId28" Type="http://schemas.openxmlformats.org/officeDocument/2006/relationships/externalLink" Target="externalLinks/externalLink22.xml"/><Relationship Id="rId36" Type="http://schemas.openxmlformats.org/officeDocument/2006/relationships/externalLink" Target="externalLinks/externalLink30.xml"/><Relationship Id="rId10" Type="http://schemas.openxmlformats.org/officeDocument/2006/relationships/externalLink" Target="externalLinks/externalLink4.xml"/><Relationship Id="rId19" Type="http://schemas.openxmlformats.org/officeDocument/2006/relationships/externalLink" Target="externalLinks/externalLink13.xml"/><Relationship Id="rId31" Type="http://schemas.openxmlformats.org/officeDocument/2006/relationships/externalLink" Target="externalLinks/externalLink25.xml"/><Relationship Id="rId44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externalLink" Target="externalLinks/externalLink8.xml"/><Relationship Id="rId22" Type="http://schemas.openxmlformats.org/officeDocument/2006/relationships/externalLink" Target="externalLinks/externalLink16.xml"/><Relationship Id="rId27" Type="http://schemas.openxmlformats.org/officeDocument/2006/relationships/externalLink" Target="externalLinks/externalLink21.xml"/><Relationship Id="rId30" Type="http://schemas.openxmlformats.org/officeDocument/2006/relationships/externalLink" Target="externalLinks/externalLink24.xml"/><Relationship Id="rId35" Type="http://schemas.openxmlformats.org/officeDocument/2006/relationships/externalLink" Target="externalLinks/externalLink29.xml"/><Relationship Id="rId43" Type="http://schemas.openxmlformats.org/officeDocument/2006/relationships/styles" Target="styles.xml"/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6.xml"/><Relationship Id="rId17" Type="http://schemas.openxmlformats.org/officeDocument/2006/relationships/externalLink" Target="externalLinks/externalLink11.xml"/><Relationship Id="rId25" Type="http://schemas.openxmlformats.org/officeDocument/2006/relationships/externalLink" Target="externalLinks/externalLink19.xml"/><Relationship Id="rId33" Type="http://schemas.openxmlformats.org/officeDocument/2006/relationships/externalLink" Target="externalLinks/externalLink27.xml"/><Relationship Id="rId38" Type="http://schemas.openxmlformats.org/officeDocument/2006/relationships/externalLink" Target="externalLinks/externalLink32.xml"/><Relationship Id="rId20" Type="http://schemas.openxmlformats.org/officeDocument/2006/relationships/externalLink" Target="externalLinks/externalLink14.xml"/><Relationship Id="rId41" Type="http://schemas.openxmlformats.org/officeDocument/2006/relationships/externalLink" Target="externalLinks/externalLink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WORK/S2/VICTOR/&#1042;&#1042;&#1055;/PI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&#1052;&#1086;&#1080;%20&#1076;&#1086;&#1082;&#1091;&#1084;&#1077;&#1085;&#1090;&#1099;/Sergey/&#1055;&#1088;&#1086;&#1075;&#1085;&#1086;&#1079;/&#1056;&#1072;&#1073;&#1086;&#1095;&#1080;&#1077;%20&#1090;&#1072;&#1073;&#1083;&#1080;&#1094;&#1099;/new/zvedena1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doc.lan.me\V3221\Ariadna\Sum_pok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New_monitoring/Monit_xls/M_2002/M_06_02/Monthly/10_October/1Aug2001/GDP/realgdp/LENA/BGVN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_________________________Plan_ZP\!_&#1055;&#1077;&#1095;&#1072;&#1090;&#1100;\&#1052;&#1058;&#1056;%20&#1074;&#1089;&#1077;%20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Plan\Exchange\_________________________Plan_ZP\!_&#1055;&#1077;&#1095;&#1072;&#1090;&#1100;\&#1052;&#1058;&#1056;%20&#1074;&#1089;&#1077;%20-%205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OCUME~1\VOYTOV~1\LOCALS~1\Temp\Rar$DI00.867\Planning%20System%20Project\consolidation%20hq%20formatted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SUDNIKOVA\Local%20Settings\Temporary%20Internet%20Files\Content.IE5\C5MFSXEF\Subv2006\Rich%20Roz%202006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andreyevskaya\&#1052;&#1086;&#1080;%20&#1076;&#1086;&#1082;&#1091;&#1084;&#1077;&#1085;&#1090;&#1099;\OLGA\&#1056;&#1045;&#1040;&#1051;&#1048;&#1047;&#1040;&#1062;&#1048;&#1071;_2006\2006_REALIZ_&#1058;&#1045;(&#1090;&#1088;&#1072;&#1074;&#1077;&#1085;&#1100;)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S_N_A/1July2001/GDP/realgdp/LENA/BGVN1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\File1\aaaa\2007%20finplan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SINKEV~1\LOCALS~1\Temp\Rar$DI00.781\Dept\FinPlan-Economy\Planning%20System%20Project\consolidation%20hq%20formatted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OCUME~1\VOYTOV~1\LOCALS~1\Temp\Rar$DI00.867\Planning%20System%20Project\consolidation%20hq%20formatted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ept\FinPlan-Economy\Planning%20System%20Project\consolidation%20hq%20formatted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ept\FinPlan-Economy\Planning%20System%20Project\consolidation%20hq%20formatted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likhachov\Local%20Settings\Temporary%20Internet%20Files\Content.IE5\RY4RBH0P\2006_REALIZ_&#1058;&#1045;(&#1083;&#1102;&#1090;&#1080;&#1081;20%25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FinPlan-Economy\Planning%20System%20Project\consolidation%20hq%20formatted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FinPlan-Economy\Planning%20System%20Project\consolidation%20hq%20formatte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OCUME~1\VOYTOV~1\LOCALS~1\Temp\Rar$DI00.867\Planning%20System%20Project\consolidation%20hq%20formatted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ept\Plan\Exchange\!_Plan-2006\VAT%20Sevastop\Dept\Plan\Exchange\_________________________Plan_ZP\!_&#1055;&#1077;&#1095;&#1072;&#1090;&#1100;\&#1052;&#1058;&#1056;%20&#1074;&#1089;&#1077;%2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DP"/>
      <sheetName val="Real GDP &amp; Real IP (u)"/>
      <sheetName val="Real GDP &amp; Real IP (e)"/>
      <sheetName val="GDP_gr"/>
      <sheetName val="Светлые"/>
      <sheetName val="адмін (2)"/>
      <sheetName val="ПЛАН ЗАКУПІВЕЛЬ 2018"/>
      <sheetName val="Аркуш2"/>
      <sheetName val="Лист 1"/>
      <sheetName val="Real_GDP_&amp;_Real_IP_(u)"/>
      <sheetName val="Real_GDP_&amp;_Real_IP_(e)"/>
      <sheetName val="Лист3"/>
      <sheetName val="TDSheet"/>
      <sheetName val="Лист2"/>
      <sheetName val="адмін_(2)"/>
      <sheetName val="MPPZ"/>
      <sheetName val="Довідник"/>
      <sheetName val="Real_GDP_&amp;_Real_IP_(u)1"/>
      <sheetName val="Real_GDP_&amp;_Real_IP_(e)1"/>
      <sheetName val="адмін_(2)1"/>
      <sheetName val="ПЛАН_ЗАКУПІВЕЛЬ_2018"/>
      <sheetName val="список"/>
      <sheetName val="список (2)"/>
      <sheetName val="список (6)"/>
      <sheetName val="аморт"/>
      <sheetName val="допоміжна"/>
      <sheetName val="Лист1"/>
      <sheetName val="Ener 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ведена таб"/>
      <sheetName val="попер_роз"/>
      <sheetName val="попер_роз (4)"/>
      <sheetName val="звед_оптим (2)"/>
      <sheetName val="звед_баз(3)_СА"/>
      <sheetName val="звед_опт(3)_ca"/>
      <sheetName val="звед_баз(4)"/>
      <sheetName val="звед_опт(4)"/>
      <sheetName val="МТР Газ України"/>
      <sheetName val="2002"/>
      <sheetName val="2001"/>
      <sheetName val="Ener "/>
      <sheetName val="зведена_таб"/>
      <sheetName val="попер_роз_(4)"/>
      <sheetName val="звед_оптим_(2)"/>
      <sheetName val="Current"/>
      <sheetName val="прим. IX. Деб. заб."/>
      <sheetName val="Test"/>
      <sheetName val="statiy"/>
      <sheetName val="pidr"/>
      <sheetName val="Technical"/>
      <sheetName val="МТР_Газ_України"/>
      <sheetName val="зведена_таб1"/>
      <sheetName val="попер_роз_(4)1"/>
      <sheetName val="звед_оптим_(2)1"/>
      <sheetName val="МТР_Газ_України1"/>
      <sheetName val="Ener_"/>
      <sheetName val="прим__IX__Деб__заб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МТР Газ України"/>
      <sheetName val="Inform"/>
      <sheetName val="1__поясн1"/>
      <sheetName val="Вир_пок_(2)1"/>
      <sheetName val="3__Ф21"/>
      <sheetName val="4__04_051"/>
      <sheetName val="4а_доходи1"/>
      <sheetName val="4б_Собівартість_(транспортув)1"/>
      <sheetName val="4б_Собівартість_(постач)1"/>
      <sheetName val="4б_Собівартість_(скрапл__газ)1"/>
      <sheetName val="5__Сб_Адм_Зб1"/>
      <sheetName val="6__Інші_доходи1"/>
      <sheetName val="7__Інші_витрати1"/>
      <sheetName val="8__Кошт_вд_041"/>
      <sheetName val="9__Кошт_вд_051"/>
      <sheetName val="10__Кошт_вд_061"/>
      <sheetName val="10__Кошт_вд_06__1_1"/>
      <sheetName val="10__Кошт_вд_06__2_1"/>
      <sheetName val="10__Кошт_вд_06__3_1"/>
      <sheetName val="10__Кошт_вд_06__4_1"/>
      <sheetName val="11__Ф11"/>
      <sheetName val="13__95_р1"/>
      <sheetName val="14_Коефіцієнтний_аналіз1"/>
      <sheetName val="15_Рух_коштів1"/>
      <sheetName val="16_Кап_вкл1"/>
      <sheetName val="17_Фін_інв1"/>
      <sheetName val="18_Подат1"/>
      <sheetName val="19_МТР1"/>
      <sheetName val="20_Внутр_оборо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 refreshError="1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7  інші витрати"/>
      <sheetName val="попер_роз"/>
      <sheetName val="Inform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gdp"/>
      <sheetName val="база  "/>
      <sheetName val="МТР_Апарат1"/>
      <sheetName val="МТР_Газ_України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7__інші_витрати"/>
      <sheetName val="2002"/>
      <sheetName val="200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МТР Газ України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БАЗА  "/>
      <sheetName val="МТР_Газ_України"/>
      <sheetName val="Ener "/>
      <sheetName val="Inform"/>
      <sheetName val="1__поясн1"/>
      <sheetName val="Вир_пок_(2)1"/>
      <sheetName val="3__Ф21"/>
      <sheetName val="4__04_051"/>
      <sheetName val="4а_доходи1"/>
      <sheetName val="4б_Собівартість_(транспортув)1"/>
      <sheetName val="4б_Собівартість_(постач)1"/>
      <sheetName val="4б_Собівартість_(скрапл__газ)1"/>
      <sheetName val="5__Сб_Адм_Зб1"/>
      <sheetName val="6__Інші_доходи1"/>
      <sheetName val="7__Інші_витрати1"/>
      <sheetName val="8__Кошт_вд_041"/>
      <sheetName val="9__Кошт_вд_051"/>
      <sheetName val="10__Кошт_вд_061"/>
      <sheetName val="10__Кошт_вд_06__1_1"/>
      <sheetName val="10__Кошт_вд_06__2_1"/>
      <sheetName val="10__Кошт_вд_06__3_1"/>
      <sheetName val="10__Кошт_вд_06__4_1"/>
      <sheetName val="11__Ф11"/>
      <sheetName val="13__95_р1"/>
      <sheetName val="14_Коефіцієнтний_аналіз1"/>
      <sheetName val="15_Рух_коштів1"/>
      <sheetName val="16_Кап_вкл1"/>
      <sheetName val="17_Фін_інв1"/>
      <sheetName val="18_Подат1"/>
      <sheetName val="19_МТР1"/>
      <sheetName val="20_Внутр_оборот1"/>
      <sheetName val="МТР_Газ_України1"/>
      <sheetName val="БАЗА_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/>
      <sheetData sheetId="60" refreshError="1"/>
      <sheetData sheetId="61" refreshError="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Ini"/>
      <sheetName val="Ëčńň1"/>
      <sheetName val="Sum_pok"/>
      <sheetName val="#REF!"/>
      <sheetName val="Sum_pok.xls"/>
      <sheetName val="січ-лют."/>
      <sheetName val="430 сыч-лютий"/>
      <sheetName val="бер"/>
      <sheetName val="430 бер"/>
      <sheetName val="січ-бер"/>
      <sheetName val="430 сыч-бер"/>
      <sheetName val="7  Інші витрати"/>
      <sheetName val="ОСВ МСФЗ"/>
      <sheetName val="Inform"/>
      <sheetName val="Links"/>
      <sheetName val="Lead"/>
      <sheetName val="МТР Газ України"/>
    </sheetNames>
    <definedNames>
      <definedName name="ShowFil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Лист1"/>
      <sheetName val="МТР все 2"/>
      <sheetName val="Правила ДДС"/>
      <sheetName val="Inform"/>
      <sheetName val="база  "/>
      <sheetName val="7  Інші витрати"/>
      <sheetName val="Links"/>
      <sheetName val="Lead"/>
      <sheetName val="P_SC"/>
      <sheetName val="XLR_NoRangeSheet"/>
      <sheetName val="МТР_Газ_України"/>
      <sheetName val="МТР_все_2"/>
      <sheetName val="попер_роз"/>
      <sheetName val="МТР_Газ_України1"/>
      <sheetName val="МТР_все_21"/>
      <sheetName val="Правила_ДДС"/>
      <sheetName val="база__"/>
      <sheetName val="7__Інші_витрати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Inform"/>
      <sheetName val="база  "/>
      <sheetName val="Лист1"/>
      <sheetName val="МТР все - 5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1993"/>
      <sheetName val="cj"/>
      <sheetName val="7  інші витрати"/>
      <sheetName val="МТР_Апарат1"/>
      <sheetName val="МТР_Газ_України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база__"/>
      <sheetName val="МТР_все_-_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МТР Газ України"/>
      <sheetName val="Inform"/>
      <sheetName val="1__поясн1"/>
      <sheetName val="Вир_пок_(2)1"/>
      <sheetName val="3__Ф21"/>
      <sheetName val="4__04_051"/>
      <sheetName val="4а_доходи1"/>
      <sheetName val="4б_Собівартість_(транспортув)1"/>
      <sheetName val="4б_Собівартість_(постач)1"/>
      <sheetName val="4б_Собівартість_(скрапл__газ)1"/>
      <sheetName val="5__Сб_Адм_Зб1"/>
      <sheetName val="6__Інші_доходи1"/>
      <sheetName val="7__Інші_витрати1"/>
      <sheetName val="8__Кошт_вд_041"/>
      <sheetName val="9__Кошт_вд_051"/>
      <sheetName val="10__Кошт_вд_061"/>
      <sheetName val="10__Кошт_вд_06__1_1"/>
      <sheetName val="10__Кошт_вд_06__2_1"/>
      <sheetName val="10__Кошт_вд_06__3_1"/>
      <sheetName val="10__Кошт_вд_06__4_1"/>
      <sheetName val="11__Ф11"/>
      <sheetName val="13__95_р1"/>
      <sheetName val="14_Коефіцієнтний_аналіз1"/>
      <sheetName val="15_Рух_коштів1"/>
      <sheetName val="16_Кап_вкл1"/>
      <sheetName val="17_Фін_інв1"/>
      <sheetName val="18_Подат1"/>
      <sheetName val="19_МТР1"/>
      <sheetName val="20_Внутр_оборот1"/>
      <sheetName val="МТР_Газ_України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 refreshError="1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Inform"/>
      <sheetName val="база  "/>
      <sheetName val="7  інші витрати"/>
      <sheetName val="МТР_Газ_України"/>
      <sheetName val="Допущения"/>
      <sheetName val="МТР_Газ_України1"/>
      <sheetName val="база__"/>
      <sheetName val="7__інші_витрати"/>
    </sheetNames>
    <sheetDataSet>
      <sheetData sheetId="0"/>
      <sheetData sheetId="1"/>
      <sheetData sheetId="2" refreshError="1"/>
      <sheetData sheetId="3" refreshError="1"/>
      <sheetData sheetId="4"/>
      <sheetData sheetId="5" refreshError="1"/>
      <sheetData sheetId="6"/>
      <sheetData sheetId="7"/>
      <sheetData sheetId="8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попер_роз"/>
      <sheetName val="7  Інші витрати"/>
      <sheetName val="Inform"/>
      <sheetName val="Лист1"/>
      <sheetName val="МТР все 2"/>
      <sheetName val="МТР_Газ_України"/>
      <sheetName val="Assumptions and Inputs"/>
      <sheetName val="МТР_Газ_України1"/>
      <sheetName val="7__Інші_витрати"/>
      <sheetName val="МТР_все_2"/>
      <sheetName val="Assumptions_and_Inputs"/>
    </sheetNames>
    <sheetDataSet>
      <sheetData sheetId="0"/>
      <sheetData sheetId="1" refreshError="1"/>
      <sheetData sheetId="2" refreshError="1"/>
      <sheetData sheetId="3"/>
      <sheetData sheetId="4" refreshError="1"/>
      <sheetData sheetId="5"/>
      <sheetData sheetId="6"/>
      <sheetData sheetId="7" refreshError="1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  <sheetName val="GDP"/>
      <sheetName val="Technical"/>
      <sheetName val="БАЗА  "/>
      <sheetName val="МТР Газ України"/>
      <sheetName val="Daten"/>
      <sheetName val="BGVN1"/>
      <sheetName val="Detail"/>
      <sheetName val="Annual Tables"/>
      <sheetName val="Index"/>
      <sheetName val="Annual Raw Data"/>
      <sheetName val="Quarterly Raw Data"/>
      <sheetName val="Quarterly MacroFlow"/>
      <sheetName val="unadjbs"/>
      <sheetName val="Inventories"/>
      <sheetName val="Inform"/>
      <sheetName val="Довідник"/>
      <sheetName val="БАЗА__"/>
      <sheetName val="МТР_Газ_України"/>
      <sheetName val="Annual_Tables"/>
      <sheetName val="Annual_Raw_Data"/>
      <sheetName val="Quarterly_Raw_Data"/>
      <sheetName val="Quarterly_MacroFlow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7  інші витрати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Maintenance"/>
      <sheetName val="Лист1"/>
      <sheetName val="МТР все 2"/>
      <sheetName val="2002"/>
      <sheetName val="2001"/>
      <sheetName val="МТР_Апарат1"/>
      <sheetName val="МТР_Газ_України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7__інші_витрати"/>
      <sheetName val="МТР_все_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7  Інші витрати"/>
      <sheetName val="Ф2"/>
      <sheetName val="Setup"/>
      <sheetName val="200"/>
      <sheetName val="1993"/>
      <sheetName val="Ener "/>
      <sheetName val="МТР все - 5"/>
      <sheetName val="Лист1"/>
      <sheetName val="МТР_Апарат1"/>
      <sheetName val="МТР_Газ_України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Inform"/>
      <sheetName val="Internal Data"/>
      <sheetName val="попер_роз"/>
      <sheetName val="МТР_Апарат2"/>
      <sheetName val="МТР_Газ_України2"/>
      <sheetName val="МТР_Укртрансгаз2"/>
      <sheetName val="МТР_Укргазвидобування2"/>
      <sheetName val="МТР_Укрспецтрансгаз2"/>
      <sheetName val="МТР_Чорноморнафтогаз2"/>
      <sheetName val="МТР_Укртранснафта2"/>
      <sheetName val="МТР_Газ-тепло2"/>
      <sheetName val="7__Інші_витрати"/>
      <sheetName val="Ener_"/>
      <sheetName val="Internal_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Inform"/>
      <sheetName val="база  "/>
      <sheetName val="gdp"/>
      <sheetName val="7  інші витрати"/>
      <sheetName val="МТР_Газ_України"/>
      <sheetName val="МТР_Газ_України1"/>
      <sheetName val="база__"/>
      <sheetName val="7__інші_витрати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база  "/>
      <sheetName val="7  інші витрати"/>
      <sheetName val="МТР Газ України"/>
      <sheetName val="п"/>
      <sheetName val="7__інші_витрати"/>
      <sheetName val="база__"/>
      <sheetName val="МТР_Газ_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/>
      <sheetData sheetId="7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Inform"/>
      <sheetName val="база  "/>
      <sheetName val="Лист1"/>
      <sheetName val="МТР все 2"/>
      <sheetName val="МТР_Газ_України"/>
      <sheetName val="попер_роз"/>
      <sheetName val="assumptions and inputs"/>
      <sheetName val="Cash Flows"/>
      <sheetName val="Terminal Value"/>
      <sheetName val="7  інші витрати"/>
      <sheetName val="МТР_Газ_України1"/>
      <sheetName val="МТР_все_2"/>
      <sheetName val="база__"/>
      <sheetName val="assumptions_and_inputs"/>
      <sheetName val="Cash_Flows"/>
      <sheetName val="Terminal_Valu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tac"/>
      <sheetName val="DodDot"/>
      <sheetName val="Dod ARK"/>
      <sheetName val="Dod Clavutich"/>
      <sheetName val="Svod 3511060"/>
      <sheetName val="Viluch(1-12)"/>
      <sheetName val="Diti "/>
      <sheetName val="TvPalGaz"/>
      <sheetName val="Ener "/>
      <sheetName val="IncsiPilgi (2)"/>
      <sheetName val="GirZakon"/>
      <sheetName val="Govti Vodi"/>
      <sheetName val="Chor Flot"/>
      <sheetName val="Afganci"/>
      <sheetName val="Shidka Dop"/>
      <sheetName val="Likarna"/>
      <sheetName val="Zoiot Pidkova"/>
      <sheetName val="Granti"/>
      <sheetName val="Granti1"/>
      <sheetName val="Vibori"/>
      <sheetName val="Metro"/>
      <sheetName val="Oper Teatr"/>
      <sheetName val="Makeevka"/>
      <sheetName val="Ctix Lixo IvFrank"/>
      <sheetName val="Groshi xodat za dit"/>
      <sheetName val="Ctix Lixo Zakarp"/>
      <sheetName val="Coc GKG Inv"/>
      <sheetName val="Tuzla"/>
      <sheetName val="Zmiinii"/>
      <sheetName val="Ctandarti"/>
      <sheetName val="CocEkon"/>
      <sheetName val="Ictor Zabudova"/>
      <sheetName val="Ict Zab"/>
      <sheetName val="Ukr Kultura"/>
      <sheetName val="Minoboroni"/>
      <sheetName val="Mic Arcenal"/>
      <sheetName val="Inekcini"/>
      <sheetName val="In"/>
      <sheetName val="diti ciroti -2(minmolod)"/>
      <sheetName val="Korek ocvita"/>
      <sheetName val="Tex Dic Ocvita"/>
      <sheetName val="Troleib"/>
      <sheetName val="Utoc.Zaoshadg"/>
      <sheetName val="Metro Cpec Fond"/>
      <sheetName val="Svitov Bank"/>
      <sheetName val="Shidka Dop Cp Fond"/>
      <sheetName val="Gazoprovodi"/>
      <sheetName val="Troleib Cpec Fond"/>
      <sheetName val="Zaporiggya"/>
      <sheetName val="Kremenchuk"/>
      <sheetName val="Pereviz ditey"/>
      <sheetName val="Kom dorigu"/>
      <sheetName val="Chor Fiot Cpec Fond"/>
      <sheetName val="Zaosch"/>
      <sheetName val="kryvRig"/>
      <sheetName val="OSVITA"/>
      <sheetName val="Tar"/>
      <sheetName val="Nar.instr"/>
      <sheetName val="DDot"/>
      <sheetName val="Dsub"/>
      <sheetName val="Inform"/>
      <sheetName val="МТР Газ України"/>
      <sheetName val="7  інші витрати"/>
      <sheetName val="Dod_ARK"/>
      <sheetName val="Dod_Clavutich"/>
      <sheetName val="Svod_3511060"/>
      <sheetName val="Diti_"/>
      <sheetName val="Ener_"/>
      <sheetName val="IncsiPilgi_(2)"/>
      <sheetName val="Govti_Vodi"/>
      <sheetName val="Chor_Flot"/>
      <sheetName val="Shidka_Dop"/>
      <sheetName val="Zoiot_Pidkova"/>
      <sheetName val="Oper_Teatr"/>
      <sheetName val="Ctix_Lixo_IvFrank"/>
      <sheetName val="Groshi_xodat_za_dit"/>
      <sheetName val="Ctix_Lixo_Zakarp"/>
      <sheetName val="Coc_GKG_Inv"/>
      <sheetName val="Ictor_Zabudova"/>
      <sheetName val="Ict_Zab"/>
      <sheetName val="Ukr_Kultura"/>
      <sheetName val="Mic_Arcenal"/>
      <sheetName val="diti_ciroti_-2(minmolod)"/>
      <sheetName val="Korek_ocvita"/>
      <sheetName val="Tex_Dic_Ocvita"/>
      <sheetName val="Utoc_Zaoshadg"/>
      <sheetName val="Metro_Cpec_Fond"/>
      <sheetName val="Svitov_Bank"/>
      <sheetName val="Shidka_Dop_Cp_Fond"/>
      <sheetName val="Troleib_Cpec_Fond"/>
      <sheetName val="Pereviz_ditey"/>
      <sheetName val="Kom_dorigu"/>
      <sheetName val="Chor_Fiot_Cpec_Fond"/>
      <sheetName val="Nar_instr"/>
      <sheetName val="попер_роз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2">
          <cell r="A2" t="str">
            <v>Обсяг помісячного надходження субвенції з державного бюджету до місцевих бюджетів на надання пільг  та житлових субсидій населенню на оплату електроенергії, природного газу, послуг тепло-, водопостачання і водовідведення, квартирної плати, вивезення побут</v>
          </cell>
        </row>
        <row r="5">
          <cell r="A5" t="str">
            <v>Код бюджету</v>
          </cell>
          <cell r="B5" t="str">
            <v>Назва адміністративно-територіальної одиниці</v>
          </cell>
          <cell r="C5" t="str">
            <v>січень</v>
          </cell>
          <cell r="D5" t="str">
            <v>лютий</v>
          </cell>
          <cell r="E5" t="str">
            <v>березень</v>
          </cell>
          <cell r="F5" t="str">
            <v>квітень</v>
          </cell>
          <cell r="G5" t="str">
            <v>травень</v>
          </cell>
        </row>
        <row r="6">
          <cell r="A6" t="str">
            <v>О1100000000</v>
          </cell>
          <cell r="B6" t="str">
            <v>бюджет Автономної Республіки Крим</v>
          </cell>
          <cell r="C6">
            <v>2463.5419999999999</v>
          </cell>
          <cell r="D6">
            <v>5004.6750000000002</v>
          </cell>
          <cell r="E6">
            <v>4874.01</v>
          </cell>
          <cell r="F6">
            <v>6713.2</v>
          </cell>
          <cell r="G6">
            <v>5483.6</v>
          </cell>
        </row>
        <row r="7">
          <cell r="A7" t="str">
            <v>О2100000000</v>
          </cell>
          <cell r="B7" t="str">
            <v>обласний бюджет Вiнницької області</v>
          </cell>
          <cell r="C7">
            <v>5585.9549999999999</v>
          </cell>
          <cell r="D7">
            <v>5130.4480000000003</v>
          </cell>
          <cell r="E7">
            <v>5614.5339999999997</v>
          </cell>
          <cell r="F7">
            <v>7821.4</v>
          </cell>
          <cell r="G7">
            <v>4676.6000000000004</v>
          </cell>
        </row>
        <row r="8">
          <cell r="A8" t="str">
            <v>О3100000000</v>
          </cell>
          <cell r="B8" t="str">
            <v>обласний бюджет Волинської області</v>
          </cell>
          <cell r="C8">
            <v>3419.413</v>
          </cell>
          <cell r="D8">
            <v>4547.1629999999996</v>
          </cell>
          <cell r="E8">
            <v>4267.8410000000003</v>
          </cell>
          <cell r="F8">
            <v>5180.2</v>
          </cell>
          <cell r="G8">
            <v>3258.4</v>
          </cell>
        </row>
        <row r="9">
          <cell r="A9" t="str">
            <v>О4100000000</v>
          </cell>
          <cell r="B9" t="str">
            <v>обласний бюджет Днiпропетровської області</v>
          </cell>
          <cell r="C9">
            <v>8288.7270000000008</v>
          </cell>
          <cell r="D9">
            <v>20991.351999999999</v>
          </cell>
          <cell r="E9">
            <v>16903.654999999999</v>
          </cell>
          <cell r="F9">
            <v>23535.787</v>
          </cell>
          <cell r="G9">
            <v>12935.2</v>
          </cell>
        </row>
        <row r="10">
          <cell r="A10" t="str">
            <v>О5100000000</v>
          </cell>
          <cell r="B10" t="str">
            <v>обласний бюджет Донецької області</v>
          </cell>
          <cell r="C10">
            <v>11729.522000000001</v>
          </cell>
          <cell r="D10">
            <v>19530.755000000001</v>
          </cell>
          <cell r="E10">
            <v>19355.436000000002</v>
          </cell>
          <cell r="F10">
            <v>26008.7</v>
          </cell>
          <cell r="G10">
            <v>15778.6</v>
          </cell>
        </row>
        <row r="11">
          <cell r="A11" t="str">
            <v>О6100000000</v>
          </cell>
          <cell r="B11" t="str">
            <v>обласний бюджет Житомирської області</v>
          </cell>
          <cell r="C11">
            <v>3202.2750000000001</v>
          </cell>
          <cell r="D11">
            <v>6561.0010000000002</v>
          </cell>
          <cell r="E11">
            <v>5316.2150000000001</v>
          </cell>
          <cell r="F11">
            <v>7407.8</v>
          </cell>
          <cell r="G11">
            <v>4605.7</v>
          </cell>
        </row>
        <row r="12">
          <cell r="A12" t="str">
            <v>О7100000000</v>
          </cell>
          <cell r="B12" t="str">
            <v>обласний бюджет Закарпатської області</v>
          </cell>
          <cell r="C12">
            <v>1513.9649999999999</v>
          </cell>
          <cell r="D12">
            <v>1806.577</v>
          </cell>
          <cell r="E12">
            <v>4712.2439999999997</v>
          </cell>
          <cell r="F12">
            <v>4277.8</v>
          </cell>
          <cell r="G12">
            <v>1586.9</v>
          </cell>
        </row>
        <row r="13">
          <cell r="A13" t="str">
            <v>О8100000000</v>
          </cell>
          <cell r="B13" t="str">
            <v>обласний бюджет Запорiзької області</v>
          </cell>
          <cell r="C13">
            <v>3867.2069999999999</v>
          </cell>
          <cell r="D13">
            <v>7903.7089999999998</v>
          </cell>
          <cell r="E13">
            <v>7399.4160000000002</v>
          </cell>
          <cell r="F13">
            <v>9874.5</v>
          </cell>
          <cell r="G13">
            <v>7155.4</v>
          </cell>
        </row>
        <row r="14">
          <cell r="A14" t="str">
            <v>О9100000000</v>
          </cell>
          <cell r="B14" t="str">
            <v>обласний бюджет Iвано-Франкiвської області</v>
          </cell>
          <cell r="C14">
            <v>3578.223</v>
          </cell>
          <cell r="D14">
            <v>5867.2309999999998</v>
          </cell>
          <cell r="E14">
            <v>6297.893</v>
          </cell>
          <cell r="F14">
            <v>9563.7000000000007</v>
          </cell>
          <cell r="G14">
            <v>3616.2</v>
          </cell>
        </row>
        <row r="15">
          <cell r="A15">
            <v>10100000000</v>
          </cell>
          <cell r="B15" t="str">
            <v>обласний бюджет Київської області</v>
          </cell>
          <cell r="C15">
            <v>10302.385</v>
          </cell>
          <cell r="D15">
            <v>16146.352999999999</v>
          </cell>
          <cell r="E15">
            <v>13833.255999999999</v>
          </cell>
          <cell r="F15">
            <v>18290.400000000001</v>
          </cell>
          <cell r="G15">
            <v>7404.9</v>
          </cell>
        </row>
        <row r="16">
          <cell r="A16">
            <v>11100000000</v>
          </cell>
          <cell r="B16" t="str">
            <v>обласний бюджет Кiровоградської області</v>
          </cell>
          <cell r="C16">
            <v>3580.96</v>
          </cell>
          <cell r="D16">
            <v>4993.7330000000002</v>
          </cell>
          <cell r="E16">
            <v>3976.05</v>
          </cell>
          <cell r="F16">
            <v>7419.8</v>
          </cell>
          <cell r="G16">
            <v>5284.3</v>
          </cell>
        </row>
        <row r="17">
          <cell r="A17">
            <v>12100000000</v>
          </cell>
          <cell r="B17" t="str">
            <v>обласний бюджет Луганської області</v>
          </cell>
          <cell r="C17">
            <v>2843.239</v>
          </cell>
          <cell r="D17">
            <v>8978.6</v>
          </cell>
          <cell r="E17">
            <v>6927.87</v>
          </cell>
          <cell r="F17">
            <v>9087.1</v>
          </cell>
          <cell r="G17">
            <v>6148.4</v>
          </cell>
        </row>
        <row r="18">
          <cell r="A18">
            <v>13100000000</v>
          </cell>
          <cell r="B18" t="str">
            <v>обласний бюджет Львiвської області</v>
          </cell>
          <cell r="C18">
            <v>13665.8</v>
          </cell>
          <cell r="D18">
            <v>12546.388000000001</v>
          </cell>
          <cell r="E18">
            <v>13924.588</v>
          </cell>
          <cell r="F18">
            <v>16320</v>
          </cell>
          <cell r="G18">
            <v>5542.7</v>
          </cell>
        </row>
        <row r="19">
          <cell r="A19">
            <v>14100000000</v>
          </cell>
          <cell r="B19" t="str">
            <v>обласний бюджет Миколаївської області</v>
          </cell>
          <cell r="C19">
            <v>1582.5519999999999</v>
          </cell>
          <cell r="D19">
            <v>4228.6229999999996</v>
          </cell>
          <cell r="E19">
            <v>4112.8190000000004</v>
          </cell>
          <cell r="F19">
            <v>5079.6000000000004</v>
          </cell>
          <cell r="G19">
            <v>4261.3</v>
          </cell>
        </row>
        <row r="20">
          <cell r="A20">
            <v>15100000000</v>
          </cell>
          <cell r="B20" t="str">
            <v>обласний бюджет Одеської області</v>
          </cell>
          <cell r="C20">
            <v>3570.1010000000001</v>
          </cell>
          <cell r="D20">
            <v>8569.5969999999998</v>
          </cell>
          <cell r="E20">
            <v>7127.8249999999998</v>
          </cell>
          <cell r="F20">
            <v>11636.5</v>
          </cell>
          <cell r="G20">
            <v>10163.4</v>
          </cell>
        </row>
        <row r="21">
          <cell r="A21">
            <v>16100000000</v>
          </cell>
          <cell r="B21" t="str">
            <v>обласний бюджет Полтавської області</v>
          </cell>
          <cell r="C21">
            <v>5666.1139999999996</v>
          </cell>
          <cell r="D21">
            <v>6422.4319999999998</v>
          </cell>
          <cell r="E21">
            <v>7489.7539999999999</v>
          </cell>
          <cell r="F21">
            <v>15258.1</v>
          </cell>
          <cell r="G21">
            <v>5827</v>
          </cell>
        </row>
        <row r="22">
          <cell r="A22">
            <v>17100000000</v>
          </cell>
          <cell r="B22" t="str">
            <v>обласний бюджет Рiвненської області</v>
          </cell>
          <cell r="C22">
            <v>1969.902</v>
          </cell>
          <cell r="D22">
            <v>3336.444</v>
          </cell>
          <cell r="E22">
            <v>5380.4470000000001</v>
          </cell>
          <cell r="F22">
            <v>5543.9</v>
          </cell>
          <cell r="G22">
            <v>2982.7</v>
          </cell>
        </row>
        <row r="23">
          <cell r="A23">
            <v>18100000000</v>
          </cell>
          <cell r="B23" t="str">
            <v>обласний бюджет Сумської області</v>
          </cell>
          <cell r="C23">
            <v>4169.5280000000002</v>
          </cell>
          <cell r="D23">
            <v>3622.9929999999999</v>
          </cell>
          <cell r="E23">
            <v>7895.424</v>
          </cell>
          <cell r="F23">
            <v>8377.1</v>
          </cell>
          <cell r="G23">
            <v>4032.7</v>
          </cell>
        </row>
        <row r="24">
          <cell r="A24">
            <v>19100000000</v>
          </cell>
          <cell r="B24" t="str">
            <v>обласний бюджет Тернопiльської області</v>
          </cell>
          <cell r="C24">
            <v>3701.9160000000002</v>
          </cell>
          <cell r="D24">
            <v>4896.8559999999998</v>
          </cell>
          <cell r="E24">
            <v>5147.2650000000003</v>
          </cell>
          <cell r="F24">
            <v>6839.9</v>
          </cell>
          <cell r="G24">
            <v>1830.2</v>
          </cell>
        </row>
        <row r="25">
          <cell r="A25">
            <v>20100000000</v>
          </cell>
          <cell r="B25" t="str">
            <v>обласний бюджет Харкiвської області</v>
          </cell>
          <cell r="C25">
            <v>8386.9330000000009</v>
          </cell>
          <cell r="D25">
            <v>11698.075000000001</v>
          </cell>
          <cell r="E25">
            <v>14592.047</v>
          </cell>
          <cell r="F25">
            <v>27208.2</v>
          </cell>
          <cell r="G25">
            <v>13691.3</v>
          </cell>
        </row>
        <row r="26">
          <cell r="A26">
            <v>21100000000</v>
          </cell>
          <cell r="B26" t="str">
            <v>обласний бюджет Херсонської області</v>
          </cell>
          <cell r="C26">
            <v>2200.9679999999998</v>
          </cell>
          <cell r="D26">
            <v>3252.5390000000002</v>
          </cell>
          <cell r="E26">
            <v>3255.58</v>
          </cell>
          <cell r="F26">
            <v>5299.7</v>
          </cell>
          <cell r="G26">
            <v>3272.2</v>
          </cell>
        </row>
        <row r="27">
          <cell r="A27">
            <v>22100000000</v>
          </cell>
          <cell r="B27" t="str">
            <v>обласний бюджет Хмельницької області</v>
          </cell>
          <cell r="C27">
            <v>4049.5320000000002</v>
          </cell>
          <cell r="D27">
            <v>6627.4</v>
          </cell>
          <cell r="E27">
            <v>4533.01</v>
          </cell>
          <cell r="F27">
            <v>8290.9</v>
          </cell>
          <cell r="G27">
            <v>5960.3</v>
          </cell>
        </row>
        <row r="28">
          <cell r="A28">
            <v>23100000000</v>
          </cell>
          <cell r="B28" t="str">
            <v>обласний бюджет Черкаської області</v>
          </cell>
          <cell r="C28">
            <v>5316.2910000000002</v>
          </cell>
          <cell r="D28">
            <v>6217.3370000000004</v>
          </cell>
          <cell r="E28">
            <v>6195.89</v>
          </cell>
          <cell r="F28">
            <v>10165</v>
          </cell>
          <cell r="G28">
            <v>4770.5</v>
          </cell>
        </row>
        <row r="29">
          <cell r="A29">
            <v>24100000000</v>
          </cell>
          <cell r="B29" t="str">
            <v>обласний бюджет Чернiвецької області</v>
          </cell>
          <cell r="C29">
            <v>1761.75</v>
          </cell>
          <cell r="D29">
            <v>2010.7829999999999</v>
          </cell>
          <cell r="E29">
            <v>1999.8030000000001</v>
          </cell>
          <cell r="F29">
            <v>3410.4</v>
          </cell>
          <cell r="G29">
            <v>2092.5</v>
          </cell>
        </row>
        <row r="30">
          <cell r="A30">
            <v>25100000000</v>
          </cell>
          <cell r="B30" t="str">
            <v>обласний бюджет Чернiгiвецької області</v>
          </cell>
          <cell r="C30">
            <v>4501.0339999999997</v>
          </cell>
          <cell r="D30">
            <v>5828.5460000000003</v>
          </cell>
          <cell r="E30">
            <v>5312.768</v>
          </cell>
          <cell r="F30">
            <v>8541</v>
          </cell>
          <cell r="G30">
            <v>4831.6000000000004</v>
          </cell>
        </row>
        <row r="31">
          <cell r="A31">
            <v>26000000000</v>
          </cell>
          <cell r="B31" t="str">
            <v>м.Київ</v>
          </cell>
          <cell r="C31">
            <v>4478.4290000000001</v>
          </cell>
          <cell r="D31">
            <v>7686.2479999999996</v>
          </cell>
          <cell r="E31">
            <v>8581.6080000000002</v>
          </cell>
          <cell r="F31">
            <v>12592.5</v>
          </cell>
          <cell r="G31">
            <v>10211.1</v>
          </cell>
        </row>
        <row r="32">
          <cell r="A32">
            <v>27000000000</v>
          </cell>
          <cell r="B32" t="str">
            <v>м.Севастополь</v>
          </cell>
          <cell r="C32">
            <v>656.43700000000001</v>
          </cell>
          <cell r="D32">
            <v>1870.8869999999999</v>
          </cell>
          <cell r="E32">
            <v>1073.652</v>
          </cell>
          <cell r="F32">
            <v>1527.6130000000001</v>
          </cell>
          <cell r="G32">
            <v>1254.8</v>
          </cell>
        </row>
        <row r="33">
          <cell r="B33" t="str">
            <v xml:space="preserve">Всього </v>
          </cell>
          <cell r="C33">
            <v>126052.70000000001</v>
          </cell>
          <cell r="D33">
            <v>196276.74499999997</v>
          </cell>
          <cell r="E33">
            <v>196100.90000000005</v>
          </cell>
          <cell r="F33">
            <v>281270.80000000005</v>
          </cell>
          <cell r="G33">
            <v>158658.49999999997</v>
          </cell>
        </row>
        <row r="38">
          <cell r="C38">
            <v>126052.7</v>
          </cell>
          <cell r="D38">
            <v>196276.74499999997</v>
          </cell>
          <cell r="E38">
            <v>196100.9</v>
          </cell>
          <cell r="F38">
            <v>281270.8</v>
          </cell>
          <cell r="G38">
            <v>158658.5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 refreshError="1"/>
      <sheetData sheetId="94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Ener "/>
      <sheetName val="Лист1"/>
      <sheetName val="МТР все 2"/>
      <sheetName val="МТР_Газ_України"/>
      <sheetName val="МТР Апарат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ТРП"/>
      <sheetName val="Inform"/>
      <sheetName val="7  Інші витрати"/>
      <sheetName val="gdp"/>
      <sheetName val="1993"/>
      <sheetName val="Бюдж. баланс "/>
      <sheetName val="параметри"/>
      <sheetName val="Додаток 3"/>
      <sheetName val="Ener_"/>
      <sheetName val="попер_роз"/>
      <sheetName val="МТР_Газ_України1"/>
      <sheetName val="Ener_1"/>
      <sheetName val="Додаток_3"/>
      <sheetName val="7__інші_витрати"/>
      <sheetName val="МТР_все_2"/>
      <sheetName val="МТР_Апарат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Бюдж__баланс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 refreshError="1"/>
      <sheetData sheetId="27" refreshError="1"/>
      <sheetData sheetId="28" refreshError="1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383,40ч"/>
      <sheetName val="383,40т"/>
      <sheetName val="686,00"/>
      <sheetName val="област"/>
      <sheetName val="Сторно"/>
      <sheetName val="Пряма_труба"/>
      <sheetName val="БАЗА   (2)"/>
      <sheetName val="БАЗА   (3)"/>
      <sheetName val="БАЗА   (5)"/>
      <sheetName val="БАЗА   (4)"/>
      <sheetName val="МТР Газ України"/>
      <sheetName val="БАЗА__"/>
      <sheetName val="БАЗА___(2)"/>
      <sheetName val="БАЗА___(3)"/>
      <sheetName val="БАЗА___(5)"/>
      <sheetName val="БАЗА___(4)"/>
      <sheetName val="Припущення"/>
      <sheetName val="Ener "/>
      <sheetName val="Осн. фін. пок. "/>
      <sheetName val="Inform"/>
      <sheetName val="МТР_Газ_України"/>
      <sheetName val="БАЗА__1"/>
      <sheetName val="БАЗА___(2)1"/>
      <sheetName val="БАЗА___(3)1"/>
      <sheetName val="БАЗА___(5)1"/>
      <sheetName val="БАЗА___(4)1"/>
      <sheetName val="МТР_Газ_України1"/>
      <sheetName val="Ener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  <sheetName val="БАЗА  "/>
      <sheetName val="Inform"/>
      <sheetName val="МТР Газ України"/>
      <sheetName val="BGVN1"/>
      <sheetName val="7  інші витрати"/>
      <sheetName val="д17-1"/>
      <sheetName val="Лист1"/>
      <sheetName val="БАЗА__"/>
      <sheetName val="півріч"/>
      <sheetName val="КурсВалют"/>
      <sheetName val="НЕ УДАЛЯТЬ!"/>
      <sheetName val="БАЗА__1"/>
      <sheetName val="МТР_Газ_України"/>
      <sheetName val="7__інші_витрати"/>
      <sheetName val="НЕ_УДАЛЯТЬ!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Правила ДДС"/>
      <sheetName val="7  інші витрати"/>
      <sheetName val="1993"/>
      <sheetName val="п"/>
      <sheetName val="МТР Газ України"/>
      <sheetName val="Assumptions and Inputs"/>
      <sheetName val="Лист1"/>
      <sheetName val="consolidation hq formatted"/>
      <sheetName val="Правила_ДДС"/>
      <sheetName val="МТР_Газ_України"/>
      <sheetName val="7__інші_витрати"/>
      <sheetName val="Assumptions_and_Inputs"/>
      <sheetName val="Ener "/>
    </sheetNames>
    <sheetDataSet>
      <sheetData sheetId="0" refreshError="1"/>
      <sheetData sheetId="1" refreshError="1">
        <row r="2">
          <cell r="F2" t="str">
            <v>Компания "Мама"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1993"/>
      <sheetName val="7  Інші витрати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Setup"/>
      <sheetName val="200"/>
      <sheetName val="gdp"/>
      <sheetName val="Лист1"/>
      <sheetName val="МТР все - 5"/>
      <sheetName val="МТР_Апарат1"/>
      <sheetName val="МТР_Газ_України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7__Інші_витрат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Inform"/>
      <sheetName val="f-20"/>
      <sheetName val="МТР Газ України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БАЗА  "/>
      <sheetName val="Ener "/>
      <sheetName val="1__поясн1"/>
      <sheetName val="Вир_пок_(2)1"/>
      <sheetName val="3__Ф21"/>
      <sheetName val="4__04_051"/>
      <sheetName val="4а_доходи1"/>
      <sheetName val="4б_Собівартість_(транспортув)1"/>
      <sheetName val="4б_Собівартість_(постач)1"/>
      <sheetName val="4б_Собівартість_(скрапл__газ)1"/>
      <sheetName val="5__Сб_Адм_Зб1"/>
      <sheetName val="6__Інші_доходи1"/>
      <sheetName val="7__Інші_витрати1"/>
      <sheetName val="8__Кошт_вд_041"/>
      <sheetName val="9__Кошт_вд_051"/>
      <sheetName val="10__Кошт_вд_061"/>
      <sheetName val="10__Кошт_вд_06__1_1"/>
      <sheetName val="10__Кошт_вд_06__2_1"/>
      <sheetName val="10__Кошт_вд_06__3_1"/>
      <sheetName val="10__Кошт_вд_06__4_1"/>
      <sheetName val="11__Ф11"/>
      <sheetName val="13__95_р1"/>
      <sheetName val="14_Коефіцієнтний_аналіз1"/>
      <sheetName val="15_Рух_коштів1"/>
      <sheetName val="16_Кап_вкл1"/>
      <sheetName val="17_Фін_інв1"/>
      <sheetName val="18_Подат1"/>
      <sheetName val="19_МТР1"/>
      <sheetName val="20_Внутр_оборот1"/>
      <sheetName val="МТР_Газ_України"/>
      <sheetName val="БАЗА_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7  Інші витрати"/>
      <sheetName val="скрыть"/>
      <sheetName val="попер_роз"/>
      <sheetName val="Лист1"/>
      <sheetName val="consolidation hq formatted"/>
      <sheetName val="БАЗА  "/>
      <sheetName val="NIR-$"/>
      <sheetName val="МТР_Газ_України"/>
      <sheetName val="7__Інші_витрати"/>
      <sheetName val="consolidation_hq_formatted"/>
    </sheetNames>
    <sheetDataSet>
      <sheetData sheetId="0" refreshError="1"/>
      <sheetData sheetId="1" refreshError="1">
        <row r="6">
          <cell r="E6" t="str">
            <v>31 декабря 2005 года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Технич лист"/>
      <sheetName val="до викупа"/>
      <sheetName val="gdp"/>
      <sheetName val="МТР Газ України"/>
      <sheetName val="Лист1"/>
      <sheetName val="Розш. ел. витрат за 9 місяців"/>
      <sheetName val="Рокада"/>
      <sheetName val="Ener "/>
      <sheetName val="7  інші витрати"/>
      <sheetName val="БАЗА  "/>
      <sheetName val="Технич_лист"/>
      <sheetName val="МТР_Газ_України"/>
      <sheetName val="до_викупа"/>
      <sheetName val="БАЗА__"/>
      <sheetName val="Ener_"/>
      <sheetName val="7__інші_витрати"/>
      <sheetName val="Розш__ел__витрат_за_9_місяців"/>
      <sheetName val="Списо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1)423+424"/>
      <sheetName val="Chart_of_accs"/>
      <sheetName val="реестр заявок"/>
      <sheetName val="ЗКЛ"/>
      <sheetName val="реестр_заявок"/>
      <sheetName val="Лист1"/>
      <sheetName val="Рабоч"/>
      <sheetName val="МТР Газ України"/>
      <sheetName val="7  Інші витрати"/>
      <sheetName val="1993"/>
      <sheetName val="Ener "/>
      <sheetName val="додаток 1"/>
      <sheetName val="база  "/>
      <sheetName val="МТР_Газ_України"/>
      <sheetName val="реестр_заявок1"/>
      <sheetName val="7__Інші_витрати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/>
      <sheetData sheetId="4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реестр заявок"/>
      <sheetName val="ЗКЛ"/>
      <sheetName val="реестр_заявок"/>
      <sheetName val="Рабоч"/>
      <sheetName val="11)423+424"/>
      <sheetName val="Chart_of_accs"/>
      <sheetName val="Лист1"/>
      <sheetName val="База"/>
      <sheetName val="Note2 to do "/>
      <sheetName val="4сд"/>
      <sheetName val="2сд"/>
      <sheetName val="7сд"/>
      <sheetName val="МТР Газ України"/>
      <sheetName val="7  Інші витрати"/>
      <sheetName val="1993"/>
      <sheetName val="Лист2"/>
      <sheetName val="припущення"/>
      <sheetName val="т17мб(шаблон)"/>
      <sheetName val="Set"/>
      <sheetName val="додаток  3"/>
      <sheetName val="база  "/>
      <sheetName val="реестр_заявок1"/>
      <sheetName val="mt bk"/>
      <sheetName val="Ener "/>
      <sheetName val="рэс п"/>
      <sheetName val="реестр_заявок2"/>
      <sheetName val="Note2_to_do_"/>
      <sheetName val="МТР_Газ_України"/>
      <sheetName val="7__Інші_витрати"/>
      <sheetName val="база__"/>
      <sheetName val="додаток__3"/>
      <sheetName val="mt_bk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210"/>
      <sheetName val="241,5"/>
      <sheetName val="област"/>
      <sheetName val="Сторно"/>
      <sheetName val="Пряма_труба"/>
      <sheetName val="БАЗА   (2)"/>
      <sheetName val="БАЗА   (3)"/>
      <sheetName val="БАЗА   (4)"/>
      <sheetName val="БАЗА   (5)"/>
      <sheetName val="БАЗА   (6)"/>
      <sheetName val="БАЗА   (7)"/>
      <sheetName val="БАЗА   (8)"/>
      <sheetName val="БАЗА   (9)"/>
      <sheetName val="БАЗА   (10)"/>
      <sheetName val="БАЗА   (12)"/>
      <sheetName val="БАЗА   (11)"/>
      <sheetName val="БАЗА   (13)"/>
      <sheetName val="БАЗА   (14)"/>
      <sheetName val="Inform"/>
      <sheetName val="БАЗА__"/>
      <sheetName val="БАЗА___(2)"/>
      <sheetName val="БАЗА___(3)"/>
      <sheetName val="БАЗА___(4)"/>
      <sheetName val="БАЗА___(5)"/>
      <sheetName val="БАЗА___(6)"/>
      <sheetName val="БАЗА___(7)"/>
      <sheetName val="БАЗА___(8)"/>
      <sheetName val="БАЗА___(9)"/>
      <sheetName val="БАЗА___(10)"/>
      <sheetName val="БАЗА___(12)"/>
      <sheetName val="БАЗА___(11)"/>
      <sheetName val="БАЗА___(13)"/>
      <sheetName val="БАЗА___(14)"/>
      <sheetName val="параметри"/>
      <sheetName val="Припущення"/>
      <sheetName val="БАЗА__1"/>
      <sheetName val="БАЗА___(2)1"/>
      <sheetName val="БАЗА___(3)1"/>
      <sheetName val="БАЗА___(4)1"/>
      <sheetName val="БАЗА___(5)1"/>
      <sheetName val="БАЗА___(6)1"/>
      <sheetName val="БАЗА___(7)1"/>
      <sheetName val="БАЗА___(8)1"/>
      <sheetName val="БАЗА___(9)1"/>
      <sheetName val="БАЗА___(10)1"/>
      <sheetName val="БАЗА___(12)1"/>
      <sheetName val="БАЗА___(11)1"/>
      <sheetName val="БАЗА___(13)1"/>
      <sheetName val="БАЗА___(14)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Inform"/>
      <sheetName val="7  інші витрати"/>
      <sheetName val="1993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gdp"/>
      <sheetName val="Лист1"/>
      <sheetName val="МТР все - 5"/>
      <sheetName val="МТР_Апарат1"/>
      <sheetName val="МТР_Газ_України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7__інші_витрат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11)423+424"/>
      <sheetName val="Chart_of_accs"/>
      <sheetName val="реестр заявок"/>
      <sheetName val="ЗКЛ"/>
      <sheetName val="реестр_заявок"/>
      <sheetName val="Лист1"/>
      <sheetName val="Рабоч"/>
      <sheetName val="7  Інші витрати"/>
      <sheetName val="1993"/>
      <sheetName val="БАЗА  "/>
      <sheetName val="до викупа"/>
      <sheetName val="Note2 to do "/>
      <sheetName val="4сд"/>
      <sheetName val="2сд"/>
      <sheetName val="7сд"/>
      <sheetName val="Лист2"/>
      <sheetName val="припущення"/>
      <sheetName val="МТР_Газ_України"/>
      <sheetName val="gdp"/>
      <sheetName val="Setup"/>
      <sheetName val="МТР_Газ_України1"/>
      <sheetName val="реестр_заявок1"/>
      <sheetName val="7__Інші_витрати"/>
      <sheetName val="БАЗА__"/>
      <sheetName val="до_викупа"/>
      <sheetName val="Note2_to_do_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 refreshError="1"/>
      <sheetData sheetId="46" refreshError="1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Лист2"/>
      <sheetName val="МТР Газ України"/>
      <sheetName val="7  інші витрати"/>
      <sheetName val="Ener "/>
      <sheetName val="1993"/>
      <sheetName val="gdp"/>
      <sheetName val="assumptions"/>
      <sheetName val="МТР_Газ_України"/>
      <sheetName val="7__інші_витрати"/>
      <sheetName val="Ener_"/>
    </sheetNames>
    <sheetDataSet>
      <sheetData sheetId="0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_Структура по елементах"/>
      <sheetName val="Д3"/>
      <sheetName val="7  інші витрати"/>
      <sheetName val="МТР Газ України"/>
      <sheetName val="1993"/>
      <sheetName val="gdp"/>
      <sheetName val="Assumptions"/>
      <sheetName val="consolidation hq formatted"/>
      <sheetName val="1_Структура_по_елементах"/>
      <sheetName val="7__інші_витрати"/>
      <sheetName val="МТР_Газ_України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МТР Газ України"/>
      <sheetName val="gdp"/>
      <sheetName val="7  інші витрати"/>
      <sheetName val="1993"/>
      <sheetName val="comp"/>
      <sheetName val="МТР_Газ_України"/>
      <sheetName val="7__інші_витрати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/>
      <sheetData sheetId="7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Inform"/>
      <sheetName val="1_Структура по елементах"/>
      <sheetName val="Current"/>
      <sheetName val="Лист1"/>
      <sheetName val="МТР все 2"/>
      <sheetName val="МТР Апарат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TB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Ener "/>
      <sheetName val="МТР_Газ_України"/>
      <sheetName val="МТР_Апарат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7  інші витрати"/>
      <sheetName val="Тит стор"/>
      <sheetName val="Sheet1"/>
      <sheetName val="Cons_FS"/>
      <sheetName val="General"/>
      <sheetName val="SC_Lists"/>
      <sheetName val="Scenarios"/>
      <sheetName val="Gas_SSO"/>
      <sheetName val="Gas_TSO"/>
      <sheetName val="UGV_Gas"/>
      <sheetName val="Strategic Options"/>
      <sheetName val="1993"/>
      <sheetName val="Мульт-ор М2, швидкість"/>
      <sheetName val="Тариф на транзи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L453"/>
  <sheetViews>
    <sheetView topLeftCell="A76" zoomScale="53" zoomScaleNormal="53" zoomScaleSheetLayoutView="50" zoomScalePageLayoutView="73" workbookViewId="0">
      <selection activeCell="D110" sqref="D110"/>
    </sheetView>
  </sheetViews>
  <sheetFormatPr defaultRowHeight="18.75"/>
  <cols>
    <col min="1" max="1" width="86.140625" style="3" customWidth="1"/>
    <col min="2" max="2" width="17.140625" style="15" customWidth="1"/>
    <col min="3" max="6" width="30.7109375" style="15" customWidth="1"/>
    <col min="7" max="7" width="25.7109375" style="15" customWidth="1"/>
    <col min="8" max="8" width="21.7109375" style="15" customWidth="1"/>
    <col min="9" max="9" width="10" style="3" customWidth="1"/>
    <col min="10" max="10" width="9.5703125" style="3" customWidth="1"/>
    <col min="11" max="16384" width="9.140625" style="3"/>
  </cols>
  <sheetData>
    <row r="1" spans="1:12" ht="18.75" customHeight="1">
      <c r="A1" s="229"/>
      <c r="B1" s="14"/>
      <c r="C1" s="14"/>
      <c r="D1" s="14"/>
      <c r="E1" s="229"/>
      <c r="F1" s="229" t="s">
        <v>0</v>
      </c>
      <c r="G1" s="214"/>
      <c r="H1" s="214"/>
      <c r="I1" s="54"/>
      <c r="J1" s="54"/>
      <c r="K1" s="54"/>
      <c r="L1" s="54"/>
    </row>
    <row r="2" spans="1:12" ht="18.75" customHeight="1">
      <c r="A2" s="43"/>
      <c r="B2" s="208"/>
      <c r="C2" s="208"/>
      <c r="D2" s="208"/>
      <c r="E2" s="229"/>
      <c r="F2" s="174" t="s">
        <v>1</v>
      </c>
      <c r="G2" s="214"/>
      <c r="H2" s="214"/>
      <c r="I2" s="54"/>
      <c r="J2" s="54"/>
      <c r="K2" s="54"/>
      <c r="L2" s="54"/>
    </row>
    <row r="3" spans="1:12" ht="18.75" customHeight="1">
      <c r="A3" s="208"/>
      <c r="B3" s="208"/>
      <c r="C3" s="208"/>
      <c r="D3" s="208"/>
      <c r="E3" s="214"/>
      <c r="F3" s="174" t="s">
        <v>2</v>
      </c>
      <c r="G3" s="214"/>
      <c r="H3" s="214"/>
      <c r="I3" s="54"/>
      <c r="J3" s="54"/>
      <c r="K3" s="54"/>
      <c r="L3" s="54"/>
    </row>
    <row r="4" spans="1:12" ht="18.75" customHeight="1">
      <c r="A4" s="208"/>
      <c r="B4" s="208"/>
      <c r="C4" s="208"/>
      <c r="D4" s="208"/>
      <c r="E4" s="214"/>
      <c r="F4" s="214" t="s">
        <v>3</v>
      </c>
      <c r="G4" s="214"/>
      <c r="H4" s="214"/>
      <c r="I4" s="54"/>
      <c r="J4" s="54"/>
      <c r="K4" s="54"/>
      <c r="L4" s="54"/>
    </row>
    <row r="5" spans="1:12" ht="18.75" customHeight="1">
      <c r="A5" s="208"/>
      <c r="B5" s="208"/>
      <c r="C5" s="208"/>
      <c r="D5" s="208"/>
      <c r="E5" s="214"/>
      <c r="F5" s="214"/>
      <c r="G5" s="214"/>
      <c r="H5" s="214"/>
      <c r="I5" s="54"/>
      <c r="J5" s="54"/>
      <c r="K5" s="54"/>
      <c r="L5" s="54"/>
    </row>
    <row r="6" spans="1:12" ht="18.75" customHeight="1">
      <c r="A6" s="208"/>
      <c r="B6" s="208"/>
      <c r="C6" s="208"/>
      <c r="D6" s="208"/>
      <c r="E6" s="214"/>
      <c r="F6" s="214"/>
      <c r="G6" s="214"/>
      <c r="H6" s="214"/>
      <c r="I6" s="54"/>
      <c r="J6" s="54"/>
      <c r="K6" s="54"/>
      <c r="L6" s="54"/>
    </row>
    <row r="7" spans="1:12" ht="18.75" customHeight="1">
      <c r="A7" s="208"/>
      <c r="B7" s="208"/>
      <c r="C7" s="208"/>
      <c r="D7" s="208"/>
      <c r="E7" s="214"/>
      <c r="F7" s="214"/>
      <c r="G7" s="214"/>
      <c r="H7" s="214"/>
      <c r="I7" s="54"/>
      <c r="J7" s="54"/>
      <c r="K7" s="54"/>
      <c r="L7" s="54"/>
    </row>
    <row r="8" spans="1:12" ht="18.75" customHeight="1">
      <c r="A8" s="208"/>
      <c r="B8" s="208"/>
      <c r="C8" s="208"/>
      <c r="D8" s="208"/>
      <c r="E8" s="214"/>
      <c r="F8" s="214"/>
      <c r="G8" s="214"/>
      <c r="H8" s="214"/>
      <c r="I8" s="54"/>
      <c r="J8" s="54"/>
      <c r="K8" s="54"/>
      <c r="L8" s="54"/>
    </row>
    <row r="9" spans="1:12" ht="39.75" customHeight="1">
      <c r="A9" s="137"/>
      <c r="B9" s="138"/>
      <c r="C9" s="138"/>
      <c r="D9" s="138"/>
      <c r="E9" s="258" t="s">
        <v>4</v>
      </c>
      <c r="F9" s="260"/>
      <c r="G9" s="258" t="s">
        <v>5</v>
      </c>
      <c r="H9" s="260"/>
      <c r="I9" s="229"/>
      <c r="J9" s="229"/>
      <c r="K9" s="229"/>
      <c r="L9" s="229"/>
    </row>
    <row r="10" spans="1:12" ht="54.75" customHeight="1">
      <c r="A10" s="139" t="s">
        <v>6</v>
      </c>
      <c r="B10" s="258" t="s">
        <v>423</v>
      </c>
      <c r="C10" s="259"/>
      <c r="D10" s="260"/>
      <c r="E10" s="140" t="s">
        <v>7</v>
      </c>
      <c r="F10" s="239" t="s">
        <v>432</v>
      </c>
      <c r="G10" s="141" t="s">
        <v>8</v>
      </c>
      <c r="H10" s="142"/>
      <c r="I10" s="229"/>
      <c r="J10" s="229"/>
      <c r="K10" s="229"/>
      <c r="L10" s="229"/>
    </row>
    <row r="11" spans="1:12" ht="20.100000000000001" customHeight="1">
      <c r="A11" s="140" t="s">
        <v>9</v>
      </c>
      <c r="B11" s="242" t="s">
        <v>424</v>
      </c>
      <c r="C11" s="243"/>
      <c r="D11" s="244"/>
      <c r="E11" s="139" t="s">
        <v>10</v>
      </c>
      <c r="F11" s="239">
        <v>150</v>
      </c>
      <c r="G11" s="141" t="s">
        <v>8</v>
      </c>
      <c r="H11" s="142"/>
      <c r="I11" s="229"/>
      <c r="J11" s="229"/>
      <c r="K11" s="229"/>
      <c r="L11" s="229"/>
    </row>
    <row r="12" spans="1:12" ht="20.100000000000001" customHeight="1">
      <c r="A12" s="143" t="s">
        <v>11</v>
      </c>
      <c r="B12" s="242" t="s">
        <v>425</v>
      </c>
      <c r="C12" s="243"/>
      <c r="D12" s="244"/>
      <c r="E12" s="140" t="s">
        <v>12</v>
      </c>
      <c r="F12" s="239"/>
      <c r="G12" s="141" t="s">
        <v>8</v>
      </c>
      <c r="H12" s="142"/>
      <c r="I12" s="229"/>
      <c r="J12" s="229"/>
      <c r="K12" s="229"/>
      <c r="L12" s="229"/>
    </row>
    <row r="13" spans="1:12" ht="20.100000000000001" customHeight="1">
      <c r="A13" s="139" t="s">
        <v>13</v>
      </c>
      <c r="B13" s="242" t="s">
        <v>426</v>
      </c>
      <c r="C13" s="243"/>
      <c r="D13" s="244"/>
      <c r="E13" s="139" t="s">
        <v>14</v>
      </c>
      <c r="F13" s="239" t="s">
        <v>433</v>
      </c>
      <c r="G13" s="141" t="s">
        <v>8</v>
      </c>
      <c r="H13" s="142"/>
      <c r="I13" s="229"/>
      <c r="J13" s="229"/>
      <c r="K13" s="229"/>
      <c r="L13" s="229"/>
    </row>
    <row r="14" spans="1:12" ht="20.100000000000001" customHeight="1">
      <c r="A14" s="139" t="s">
        <v>15</v>
      </c>
      <c r="B14" s="242" t="s">
        <v>427</v>
      </c>
      <c r="C14" s="243"/>
      <c r="D14" s="243"/>
      <c r="E14" s="243"/>
      <c r="F14" s="243"/>
      <c r="G14" s="243"/>
      <c r="H14" s="244"/>
      <c r="I14" s="229"/>
      <c r="J14" s="229"/>
      <c r="K14" s="229"/>
      <c r="L14" s="229"/>
    </row>
    <row r="15" spans="1:12" ht="20.100000000000001" customHeight="1">
      <c r="A15" s="139" t="s">
        <v>16</v>
      </c>
      <c r="B15" s="258"/>
      <c r="C15" s="259"/>
      <c r="D15" s="259"/>
      <c r="E15" s="259"/>
      <c r="F15" s="259"/>
      <c r="G15" s="259"/>
      <c r="H15" s="260"/>
      <c r="I15" s="229"/>
      <c r="J15" s="229"/>
      <c r="K15" s="229"/>
      <c r="L15" s="229"/>
    </row>
    <row r="16" spans="1:12" ht="20.100000000000001" customHeight="1">
      <c r="A16" s="139" t="s">
        <v>17</v>
      </c>
      <c r="B16" s="258"/>
      <c r="C16" s="259"/>
      <c r="D16" s="259"/>
      <c r="E16" s="259"/>
      <c r="F16" s="259"/>
      <c r="G16" s="259"/>
      <c r="H16" s="260"/>
      <c r="I16" s="229"/>
      <c r="J16" s="229"/>
      <c r="K16" s="229"/>
      <c r="L16" s="229"/>
    </row>
    <row r="17" spans="1:8" ht="20.100000000000001" customHeight="1">
      <c r="A17" s="139" t="s">
        <v>18</v>
      </c>
      <c r="B17" s="242">
        <v>57</v>
      </c>
      <c r="C17" s="243"/>
      <c r="D17" s="243"/>
      <c r="E17" s="243"/>
      <c r="F17" s="243"/>
      <c r="G17" s="243"/>
      <c r="H17" s="244"/>
    </row>
    <row r="18" spans="1:8" ht="20.100000000000001" customHeight="1">
      <c r="A18" s="10" t="s">
        <v>19</v>
      </c>
      <c r="B18" s="266" t="s">
        <v>428</v>
      </c>
      <c r="C18" s="267"/>
      <c r="D18" s="267"/>
      <c r="E18" s="267"/>
      <c r="F18" s="267"/>
      <c r="G18" s="267"/>
      <c r="H18" s="268"/>
    </row>
    <row r="19" spans="1:8" ht="20.100000000000001" customHeight="1">
      <c r="A19" s="8" t="s">
        <v>20</v>
      </c>
      <c r="B19" s="266" t="s">
        <v>429</v>
      </c>
      <c r="C19" s="267"/>
      <c r="D19" s="267"/>
      <c r="E19" s="268"/>
      <c r="F19" s="266" t="s">
        <v>21</v>
      </c>
      <c r="G19" s="268"/>
      <c r="H19" s="8"/>
    </row>
    <row r="20" spans="1:8" ht="19.5" customHeight="1">
      <c r="A20" s="10" t="s">
        <v>22</v>
      </c>
      <c r="B20" s="266" t="s">
        <v>430</v>
      </c>
      <c r="C20" s="267"/>
      <c r="D20" s="267"/>
      <c r="E20" s="268"/>
      <c r="F20" s="262" t="s">
        <v>23</v>
      </c>
      <c r="G20" s="263"/>
      <c r="H20" s="8"/>
    </row>
    <row r="21" spans="1:8" ht="20.100000000000001" customHeight="1">
      <c r="A21" s="229"/>
      <c r="B21" s="32"/>
      <c r="C21" s="32"/>
      <c r="D21" s="32"/>
      <c r="E21" s="32"/>
      <c r="F21" s="229"/>
      <c r="G21" s="229"/>
      <c r="H21" s="229"/>
    </row>
    <row r="22" spans="1:8" ht="19.5" customHeight="1">
      <c r="A22" s="214"/>
      <c r="B22" s="229"/>
      <c r="C22" s="229"/>
      <c r="D22" s="229"/>
      <c r="E22" s="229"/>
      <c r="F22" s="229"/>
      <c r="G22" s="229"/>
      <c r="H22" s="229"/>
    </row>
    <row r="23" spans="1:8" ht="19.5" customHeight="1">
      <c r="A23" s="261" t="s">
        <v>24</v>
      </c>
      <c r="B23" s="261"/>
      <c r="C23" s="261"/>
      <c r="D23" s="261"/>
      <c r="E23" s="261"/>
      <c r="F23" s="261"/>
      <c r="G23" s="261"/>
      <c r="H23" s="261"/>
    </row>
    <row r="24" spans="1:8">
      <c r="A24" s="261" t="s">
        <v>25</v>
      </c>
      <c r="B24" s="261"/>
      <c r="C24" s="261"/>
      <c r="D24" s="261"/>
      <c r="E24" s="261"/>
      <c r="F24" s="261"/>
      <c r="G24" s="261"/>
      <c r="H24" s="261"/>
    </row>
    <row r="25" spans="1:8">
      <c r="A25" s="261" t="s">
        <v>431</v>
      </c>
      <c r="B25" s="261"/>
      <c r="C25" s="261"/>
      <c r="D25" s="261"/>
      <c r="E25" s="261"/>
      <c r="F25" s="261"/>
      <c r="G25" s="261"/>
      <c r="H25" s="261"/>
    </row>
    <row r="26" spans="1:8">
      <c r="A26" s="253" t="s">
        <v>26</v>
      </c>
      <c r="B26" s="253"/>
      <c r="C26" s="253"/>
      <c r="D26" s="253"/>
      <c r="E26" s="253"/>
      <c r="F26" s="253"/>
      <c r="G26" s="253"/>
      <c r="H26" s="253"/>
    </row>
    <row r="27" spans="1:8" ht="9" customHeight="1">
      <c r="A27" s="203"/>
      <c r="B27" s="203"/>
      <c r="C27" s="203"/>
      <c r="D27" s="203"/>
      <c r="E27" s="203"/>
      <c r="F27" s="203"/>
      <c r="G27" s="203"/>
      <c r="H27" s="203"/>
    </row>
    <row r="28" spans="1:8">
      <c r="A28" s="261" t="s">
        <v>27</v>
      </c>
      <c r="B28" s="261"/>
      <c r="C28" s="261"/>
      <c r="D28" s="261"/>
      <c r="E28" s="261"/>
      <c r="F28" s="261"/>
      <c r="G28" s="261"/>
      <c r="H28" s="261"/>
    </row>
    <row r="29" spans="1:8" ht="12" customHeight="1" thickBot="1">
      <c r="A29" s="229"/>
      <c r="B29" s="17"/>
      <c r="C29" s="17"/>
      <c r="D29" s="17"/>
      <c r="E29" s="17"/>
      <c r="F29" s="17"/>
      <c r="G29" s="17"/>
      <c r="H29" s="17"/>
    </row>
    <row r="30" spans="1:8" ht="43.5" customHeight="1">
      <c r="A30" s="264" t="s">
        <v>28</v>
      </c>
      <c r="B30" s="269" t="s">
        <v>29</v>
      </c>
      <c r="C30" s="269" t="s">
        <v>30</v>
      </c>
      <c r="D30" s="269"/>
      <c r="E30" s="273" t="s">
        <v>31</v>
      </c>
      <c r="F30" s="273"/>
      <c r="G30" s="273"/>
      <c r="H30" s="274"/>
    </row>
    <row r="31" spans="1:8" ht="44.25" customHeight="1">
      <c r="A31" s="265"/>
      <c r="B31" s="278"/>
      <c r="C31" s="205" t="s">
        <v>32</v>
      </c>
      <c r="D31" s="205" t="s">
        <v>33</v>
      </c>
      <c r="E31" s="226" t="s">
        <v>34</v>
      </c>
      <c r="F31" s="226" t="s">
        <v>35</v>
      </c>
      <c r="G31" s="226" t="s">
        <v>36</v>
      </c>
      <c r="H31" s="92" t="s">
        <v>37</v>
      </c>
    </row>
    <row r="32" spans="1:8" ht="19.5" thickBot="1">
      <c r="A32" s="129">
        <v>1</v>
      </c>
      <c r="B32" s="130">
        <v>2</v>
      </c>
      <c r="C32" s="104">
        <v>3</v>
      </c>
      <c r="D32" s="130">
        <v>4</v>
      </c>
      <c r="E32" s="104">
        <v>5</v>
      </c>
      <c r="F32" s="130">
        <v>6</v>
      </c>
      <c r="G32" s="104">
        <v>7</v>
      </c>
      <c r="H32" s="131">
        <v>8</v>
      </c>
    </row>
    <row r="33" spans="1:8" s="5" customFormat="1" ht="25.5" customHeight="1" thickBot="1">
      <c r="A33" s="270" t="s">
        <v>38</v>
      </c>
      <c r="B33" s="271"/>
      <c r="C33" s="271"/>
      <c r="D33" s="271"/>
      <c r="E33" s="271"/>
      <c r="F33" s="271"/>
      <c r="G33" s="271"/>
      <c r="H33" s="272"/>
    </row>
    <row r="34" spans="1:8" s="5" customFormat="1" ht="20.100000000000001" customHeight="1">
      <c r="A34" s="185" t="s">
        <v>39</v>
      </c>
      <c r="B34" s="204">
        <v>1000</v>
      </c>
      <c r="C34" s="105">
        <f>'І. Інф. до звіт.'!C23</f>
        <v>15649.9</v>
      </c>
      <c r="D34" s="105">
        <f>'І. Інф. до звіт.'!D23</f>
        <v>18575.5</v>
      </c>
      <c r="E34" s="105">
        <f>'І. Інф. до звіт.'!E23</f>
        <v>7100</v>
      </c>
      <c r="F34" s="105">
        <f>'І. Інф. до звіт.'!F23</f>
        <v>6441.9</v>
      </c>
      <c r="G34" s="154">
        <f>F34-E34</f>
        <v>-658.10000000000036</v>
      </c>
      <c r="H34" s="162">
        <f>(F34/E34)*100</f>
        <v>90.730985915492951</v>
      </c>
    </row>
    <row r="35" spans="1:8" s="5" customFormat="1" ht="20.100000000000001" customHeight="1">
      <c r="A35" s="108" t="s">
        <v>40</v>
      </c>
      <c r="B35" s="205">
        <v>1010</v>
      </c>
      <c r="C35" s="55">
        <f>'І. Інф. до звіт.'!C24</f>
        <v>-12917.100000000002</v>
      </c>
      <c r="D35" s="55">
        <f>'І. Інф. до звіт.'!D24</f>
        <v>-14143</v>
      </c>
      <c r="E35" s="55">
        <f>'І. Інф. до звіт.'!E24</f>
        <v>-6224</v>
      </c>
      <c r="F35" s="55">
        <f>'І. Інф. до звіт.'!F24</f>
        <v>-5139.3</v>
      </c>
      <c r="G35" s="182">
        <f>F35-E35</f>
        <v>1084.6999999999998</v>
      </c>
      <c r="H35" s="184">
        <f>(F35/E35)*100</f>
        <v>82.572300771208234</v>
      </c>
    </row>
    <row r="36" spans="1:8" s="5" customFormat="1" ht="20.100000000000001" customHeight="1">
      <c r="A36" s="109" t="s">
        <v>41</v>
      </c>
      <c r="B36" s="217">
        <v>1020</v>
      </c>
      <c r="C36" s="223">
        <f>SUM(C34:C35)</f>
        <v>2732.7999999999975</v>
      </c>
      <c r="D36" s="223">
        <f>SUM(D34:D35)</f>
        <v>4432.5</v>
      </c>
      <c r="E36" s="223">
        <f>SUM(E34:E35)</f>
        <v>876</v>
      </c>
      <c r="F36" s="223">
        <f>SUM(F34:F35)</f>
        <v>1302.5999999999995</v>
      </c>
      <c r="G36" s="151">
        <f>F36-E36</f>
        <v>426.59999999999945</v>
      </c>
      <c r="H36" s="160">
        <f>(F36/E36)*100</f>
        <v>148.69863013698622</v>
      </c>
    </row>
    <row r="37" spans="1:8" s="5" customFormat="1" ht="20.100000000000001" customHeight="1">
      <c r="A37" s="110" t="s">
        <v>42</v>
      </c>
      <c r="B37" s="217">
        <v>1300</v>
      </c>
      <c r="C37" s="56">
        <f>'І. Інф. до звіт.'!C99</f>
        <v>1058.2999999999975</v>
      </c>
      <c r="D37" s="56">
        <f>'І. Інф. до звіт.'!D99</f>
        <v>1886.5</v>
      </c>
      <c r="E37" s="56">
        <f>'І. Інф. до звіт.'!E99</f>
        <v>105</v>
      </c>
      <c r="F37" s="56">
        <f>'І. Інф. до звіт.'!F99</f>
        <v>103.29999999999936</v>
      </c>
      <c r="G37" s="151">
        <f>F37-E37</f>
        <v>-1.7000000000006423</v>
      </c>
      <c r="H37" s="160">
        <f>(F37/E37)*100</f>
        <v>98.380952380951769</v>
      </c>
    </row>
    <row r="38" spans="1:8" s="5" customFormat="1" ht="20.100000000000001" customHeight="1" thickBot="1">
      <c r="A38" s="127" t="s">
        <v>43</v>
      </c>
      <c r="B38" s="128">
        <v>1200</v>
      </c>
      <c r="C38" s="90">
        <f>'І. Інф. до звіт.'!C93</f>
        <v>906.9999999999975</v>
      </c>
      <c r="D38" s="90">
        <f>'І. Інф. до звіт.'!D93</f>
        <v>1656.1000000000001</v>
      </c>
      <c r="E38" s="90">
        <f>'І. Інф. до звіт.'!E93</f>
        <v>60</v>
      </c>
      <c r="F38" s="90">
        <f>'І. Інф. до звіт.'!F93</f>
        <v>30.89999999999938</v>
      </c>
      <c r="G38" s="152">
        <f>F38-E38</f>
        <v>-29.10000000000062</v>
      </c>
      <c r="H38" s="161">
        <f>(F38/E38)*100</f>
        <v>51.49999999999897</v>
      </c>
    </row>
    <row r="39" spans="1:8" s="5" customFormat="1" ht="28.5" customHeight="1" thickBot="1">
      <c r="A39" s="270" t="s">
        <v>44</v>
      </c>
      <c r="B39" s="271"/>
      <c r="C39" s="271"/>
      <c r="D39" s="271"/>
      <c r="E39" s="271"/>
      <c r="F39" s="271"/>
      <c r="G39" s="271"/>
      <c r="H39" s="272"/>
    </row>
    <row r="40" spans="1:8" s="5" customFormat="1">
      <c r="A40" s="124" t="s">
        <v>45</v>
      </c>
      <c r="B40" s="103">
        <v>2111</v>
      </c>
      <c r="C40" s="105">
        <f>'ІІ. Розр. з бюджетом'!C24</f>
        <v>0</v>
      </c>
      <c r="D40" s="105">
        <f>'ІІ. Розр. з бюджетом'!D24</f>
        <v>0</v>
      </c>
      <c r="E40" s="105">
        <f>'ІІ. Розр. з бюджетом'!E24</f>
        <v>0</v>
      </c>
      <c r="F40" s="105">
        <f>'ІІ. Розр. з бюджетом'!F24</f>
        <v>0</v>
      </c>
      <c r="G40" s="154">
        <f t="shared" ref="G40:G45" si="0">F40-E40</f>
        <v>0</v>
      </c>
      <c r="H40" s="162" t="e">
        <f t="shared" ref="H40:H45" si="1">(F40/E40)*100</f>
        <v>#DIV/0!</v>
      </c>
    </row>
    <row r="41" spans="1:8" s="5" customFormat="1" ht="37.5">
      <c r="A41" s="111" t="s">
        <v>46</v>
      </c>
      <c r="B41" s="209">
        <v>2112</v>
      </c>
      <c r="C41" s="51">
        <f>'ІІ. Розр. з бюджетом'!C25</f>
        <v>0</v>
      </c>
      <c r="D41" s="51">
        <f>'ІІ. Розр. з бюджетом'!D25</f>
        <v>7.3999999999999995</v>
      </c>
      <c r="E41" s="51">
        <f>'ІІ. Розр. з бюджетом'!E25</f>
        <v>0</v>
      </c>
      <c r="F41" s="51">
        <f>'ІІ. Розр. з бюджетом'!F25</f>
        <v>2.2999999999999998</v>
      </c>
      <c r="G41" s="182">
        <f t="shared" si="0"/>
        <v>2.2999999999999998</v>
      </c>
      <c r="H41" s="184" t="e">
        <f t="shared" si="1"/>
        <v>#DIV/0!</v>
      </c>
    </row>
    <row r="42" spans="1:8" s="5" customFormat="1" ht="36.75" customHeight="1">
      <c r="A42" s="112" t="s">
        <v>47</v>
      </c>
      <c r="B42" s="205">
        <v>2113</v>
      </c>
      <c r="C42" s="51" t="str">
        <f>'ІІ. Розр. з бюджетом'!C26</f>
        <v>(    )</v>
      </c>
      <c r="D42" s="51" t="str">
        <f>'ІІ. Розр. з бюджетом'!D26</f>
        <v>(    )</v>
      </c>
      <c r="E42" s="51" t="str">
        <f>'ІІ. Розр. з бюджетом'!E26</f>
        <v>(    )</v>
      </c>
      <c r="F42" s="51" t="str">
        <f>'ІІ. Розр. з бюджетом'!F26</f>
        <v>(    )</v>
      </c>
      <c r="G42" s="182" t="e">
        <f t="shared" si="0"/>
        <v>#VALUE!</v>
      </c>
      <c r="H42" s="184" t="e">
        <f t="shared" si="1"/>
        <v>#VALUE!</v>
      </c>
    </row>
    <row r="43" spans="1:8" s="5" customFormat="1" ht="42" customHeight="1">
      <c r="A43" s="112" t="s">
        <v>48</v>
      </c>
      <c r="B43" s="205">
        <v>2131</v>
      </c>
      <c r="C43" s="51">
        <f>'ІІ. Розр. з бюджетом'!C38</f>
        <v>0</v>
      </c>
      <c r="D43" s="51">
        <f>'ІІ. Розр. з бюджетом'!D38</f>
        <v>0</v>
      </c>
      <c r="E43" s="51">
        <f>'ІІ. Розр. з бюджетом'!E38</f>
        <v>0</v>
      </c>
      <c r="F43" s="51">
        <f>'ІІ. Розр. з бюджетом'!F38</f>
        <v>0</v>
      </c>
      <c r="G43" s="182">
        <f t="shared" si="0"/>
        <v>0</v>
      </c>
      <c r="H43" s="184" t="e">
        <f t="shared" si="1"/>
        <v>#DIV/0!</v>
      </c>
    </row>
    <row r="44" spans="1:8" s="5" customFormat="1" ht="60.75" customHeight="1">
      <c r="A44" s="113" t="s">
        <v>49</v>
      </c>
      <c r="B44" s="205">
        <v>2132</v>
      </c>
      <c r="C44" s="55">
        <f>'ІІ. Розр. з бюджетом'!C39</f>
        <v>0</v>
      </c>
      <c r="D44" s="55">
        <f>'ІІ. Розр. з бюджетом'!D39</f>
        <v>0</v>
      </c>
      <c r="E44" s="55">
        <f>'ІІ. Розр. з бюджетом'!E39</f>
        <v>0</v>
      </c>
      <c r="F44" s="55">
        <f>'ІІ. Розр. з бюджетом'!F39</f>
        <v>0</v>
      </c>
      <c r="G44" s="182">
        <f t="shared" si="0"/>
        <v>0</v>
      </c>
      <c r="H44" s="184" t="e">
        <f t="shared" si="1"/>
        <v>#DIV/0!</v>
      </c>
    </row>
    <row r="45" spans="1:8" s="5" customFormat="1" ht="22.5" customHeight="1" thickBot="1">
      <c r="A45" s="116" t="s">
        <v>50</v>
      </c>
      <c r="B45" s="125">
        <v>2200</v>
      </c>
      <c r="C45" s="126">
        <f>'ІІ. Розр. з бюджетом'!C46</f>
        <v>4343.7</v>
      </c>
      <c r="D45" s="126">
        <f>'ІІ. Розр. з бюджетом'!D46</f>
        <v>5475.2999999999993</v>
      </c>
      <c r="E45" s="126">
        <f>'ІІ. Розр. з бюджетом'!E46</f>
        <v>2317</v>
      </c>
      <c r="F45" s="126">
        <f>'ІІ. Розр. з бюджетом'!F46</f>
        <v>2034.1000000000001</v>
      </c>
      <c r="G45" s="152">
        <f t="shared" si="0"/>
        <v>-282.89999999999986</v>
      </c>
      <c r="H45" s="161">
        <f t="shared" si="1"/>
        <v>87.790246007768673</v>
      </c>
    </row>
    <row r="46" spans="1:8" s="5" customFormat="1" ht="28.5" customHeight="1" thickBot="1">
      <c r="A46" s="275" t="s">
        <v>51</v>
      </c>
      <c r="B46" s="276"/>
      <c r="C46" s="276"/>
      <c r="D46" s="276"/>
      <c r="E46" s="276"/>
      <c r="F46" s="276"/>
      <c r="G46" s="276"/>
      <c r="H46" s="277"/>
    </row>
    <row r="47" spans="1:8" s="5" customFormat="1" ht="20.100000000000001" customHeight="1" thickBot="1">
      <c r="A47" s="121" t="s">
        <v>52</v>
      </c>
      <c r="B47" s="122">
        <v>4000</v>
      </c>
      <c r="C47" s="123">
        <f>'IV кап.інв. V кред.'!H6</f>
        <v>1353.3999999999999</v>
      </c>
      <c r="D47" s="123">
        <f>'IV кап.інв. V кред.'!J6</f>
        <v>2449.1000000000004</v>
      </c>
      <c r="E47" s="123">
        <f>'IV кап.інв. V кред.'!L6</f>
        <v>0</v>
      </c>
      <c r="F47" s="123">
        <f>'IV кап.інв. V кред.'!N6</f>
        <v>1203</v>
      </c>
      <c r="G47" s="153">
        <f>F47-E47</f>
        <v>1203</v>
      </c>
      <c r="H47" s="167" t="e">
        <f>(F47/E47)*100</f>
        <v>#DIV/0!</v>
      </c>
    </row>
    <row r="48" spans="1:8" s="5" customFormat="1" ht="27" customHeight="1" thickBot="1">
      <c r="A48" s="249" t="s">
        <v>53</v>
      </c>
      <c r="B48" s="250"/>
      <c r="C48" s="250"/>
      <c r="D48" s="250"/>
      <c r="E48" s="250"/>
      <c r="F48" s="250"/>
      <c r="G48" s="250"/>
      <c r="H48" s="251"/>
    </row>
    <row r="49" spans="1:9" s="5" customFormat="1" ht="27" customHeight="1">
      <c r="A49" s="177" t="s">
        <v>54</v>
      </c>
      <c r="B49" s="175"/>
      <c r="C49" s="178"/>
      <c r="D49" s="178"/>
      <c r="E49" s="178"/>
      <c r="F49" s="178"/>
      <c r="G49" s="175"/>
      <c r="H49" s="176"/>
    </row>
    <row r="50" spans="1:9" s="5" customFormat="1" ht="56.25">
      <c r="A50" s="115" t="s">
        <v>55</v>
      </c>
      <c r="B50" s="59">
        <v>5010</v>
      </c>
      <c r="C50" s="194">
        <f>C38/C34</f>
        <v>5.7955641889085398E-2</v>
      </c>
      <c r="D50" s="194">
        <f>D38/D34</f>
        <v>8.9155069850071336E-2</v>
      </c>
      <c r="E50" s="194">
        <f>E38/E34</f>
        <v>8.4507042253521118E-3</v>
      </c>
      <c r="F50" s="194">
        <f>F38/F34</f>
        <v>4.7967214641642031E-3</v>
      </c>
      <c r="G50" s="187" t="s">
        <v>56</v>
      </c>
      <c r="H50" s="188" t="s">
        <v>56</v>
      </c>
      <c r="I50" s="147"/>
    </row>
    <row r="51" spans="1:9" s="5" customFormat="1" ht="93.75">
      <c r="A51" s="115" t="s">
        <v>57</v>
      </c>
      <c r="B51" s="59">
        <v>5011</v>
      </c>
      <c r="C51" s="194">
        <f>'І. Інф. до звіт.'!C77/ABS('І. Інф. до звіт.'!C24+'І. Інф. до звіт.'!C35+'І. Інф. до звіт.'!C58+'І. Інф. до звіт.'!C70)</f>
        <v>4.1066866463594219E-2</v>
      </c>
      <c r="D51" s="194">
        <f>'І. Інф. до звіт.'!D77/ABS('І. Інф. до звіт.'!D24+'І. Інф. до звіт.'!D35+'І. Інф. до звіт.'!D58+'І. Інф. до звіт.'!D70)</f>
        <v>7.3236909357838081E-2</v>
      </c>
      <c r="E51" s="194">
        <f>'І. Інф. до звіт.'!E77/ABS('І. Інф. до звіт.'!E24+'І. Інф. до звіт.'!E35+'І. Інф. до звіт.'!E58+'І. Інф. до звіт.'!E70)</f>
        <v>-4.7393364928909956E-3</v>
      </c>
      <c r="F51" s="194">
        <f>'І. Інф. до звіт.'!F77/ABS('І. Інф. до звіт.'!F24+'І. Інф. до звіт.'!F35+'І. Інф. до звіт.'!F58+'І. Інф. до звіт.'!F70)</f>
        <v>-1.4223178622488926E-2</v>
      </c>
      <c r="G51" s="189" t="s">
        <v>56</v>
      </c>
      <c r="H51" s="190" t="s">
        <v>56</v>
      </c>
    </row>
    <row r="52" spans="1:9" s="5" customFormat="1" ht="255.75" customHeight="1">
      <c r="A52" s="198" t="s">
        <v>58</v>
      </c>
      <c r="B52" s="59">
        <v>5012</v>
      </c>
      <c r="C52" s="195"/>
      <c r="D52" s="195"/>
      <c r="E52" s="194"/>
      <c r="F52" s="195"/>
      <c r="G52" s="189" t="s">
        <v>56</v>
      </c>
      <c r="H52" s="190" t="s">
        <v>56</v>
      </c>
    </row>
    <row r="53" spans="1:9" s="5" customFormat="1" ht="59.25" customHeight="1">
      <c r="A53" s="113" t="s">
        <v>59</v>
      </c>
      <c r="B53" s="59">
        <v>5013</v>
      </c>
      <c r="C53" s="194">
        <f>C37/C34</f>
        <v>6.7623435293516096E-2</v>
      </c>
      <c r="D53" s="194">
        <f>D37/D34</f>
        <v>0.10155850448170978</v>
      </c>
      <c r="E53" s="194">
        <f>E37/E34</f>
        <v>1.4788732394366197E-2</v>
      </c>
      <c r="F53" s="194">
        <f>F37/F34</f>
        <v>1.60356416585168E-2</v>
      </c>
      <c r="G53" s="189" t="s">
        <v>56</v>
      </c>
      <c r="H53" s="190" t="s">
        <v>56</v>
      </c>
    </row>
    <row r="54" spans="1:9" s="5" customFormat="1" ht="44.25" customHeight="1">
      <c r="A54" s="113" t="s">
        <v>60</v>
      </c>
      <c r="B54" s="199">
        <v>5014</v>
      </c>
      <c r="C54" s="194">
        <f>IF(AND(C38&lt;0,C91&lt;0),C38/C91*-1,C38/C91)</f>
        <v>0.27086755263550771</v>
      </c>
      <c r="D54" s="194">
        <f>IF(AND(D38&lt;0,D91&lt;0),D38/D91*-1,D38/D91)</f>
        <v>0.24466309149197066</v>
      </c>
      <c r="E54" s="194">
        <f>IF(AND(E38&lt;0,E91&lt;0),E38/E91*-1,E38/E91)</f>
        <v>1.1549566891241578E-2</v>
      </c>
      <c r="F54" s="194"/>
      <c r="G54" s="189" t="s">
        <v>56</v>
      </c>
      <c r="H54" s="190" t="s">
        <v>56</v>
      </c>
    </row>
    <row r="55" spans="1:9" s="5" customFormat="1" ht="44.25" customHeight="1">
      <c r="A55" s="115" t="s">
        <v>61</v>
      </c>
      <c r="B55" s="59">
        <v>5015</v>
      </c>
      <c r="C55" s="194">
        <f>(C38/C81)</f>
        <v>0.13254420575770826</v>
      </c>
      <c r="D55" s="194">
        <f>(D38/D81)</f>
        <v>0.16089575439619161</v>
      </c>
      <c r="E55" s="194">
        <f>(E38/E81)</f>
        <v>9.1575091575091579E-3</v>
      </c>
      <c r="F55" s="195"/>
      <c r="G55" s="189" t="s">
        <v>56</v>
      </c>
      <c r="H55" s="190" t="s">
        <v>56</v>
      </c>
    </row>
    <row r="56" spans="1:9" s="5" customFormat="1" ht="150">
      <c r="A56" s="198" t="s">
        <v>62</v>
      </c>
      <c r="B56" s="59">
        <v>5016</v>
      </c>
      <c r="C56" s="195"/>
      <c r="D56" s="195"/>
      <c r="E56" s="194"/>
      <c r="F56" s="195"/>
      <c r="G56" s="189" t="s">
        <v>56</v>
      </c>
      <c r="H56" s="190" t="s">
        <v>56</v>
      </c>
    </row>
    <row r="57" spans="1:9" s="5" customFormat="1">
      <c r="A57" s="179" t="s">
        <v>63</v>
      </c>
      <c r="B57" s="59"/>
      <c r="C57" s="195"/>
      <c r="D57" s="195"/>
      <c r="E57" s="194"/>
      <c r="F57" s="195"/>
      <c r="G57" s="189" t="s">
        <v>56</v>
      </c>
      <c r="H57" s="190" t="s">
        <v>56</v>
      </c>
    </row>
    <row r="58" spans="1:9" s="5" customFormat="1" ht="60" customHeight="1">
      <c r="A58" s="180" t="s">
        <v>64</v>
      </c>
      <c r="B58" s="60">
        <v>5020</v>
      </c>
      <c r="C58" s="194">
        <f>C91/(C82+C84)</f>
        <v>0.95822006009443406</v>
      </c>
      <c r="D58" s="194">
        <f>D91/(D82+D84)</f>
        <v>1.9207457223120796</v>
      </c>
      <c r="E58" s="194">
        <f>E91/(E82+E84)</f>
        <v>3.828297715549005</v>
      </c>
      <c r="F58" s="195"/>
      <c r="G58" s="189" t="s">
        <v>56</v>
      </c>
      <c r="H58" s="190" t="s">
        <v>56</v>
      </c>
    </row>
    <row r="59" spans="1:9" s="5" customFormat="1" ht="37.5">
      <c r="A59" s="113" t="s">
        <v>65</v>
      </c>
      <c r="B59" s="60">
        <v>5021</v>
      </c>
      <c r="C59" s="201" t="e">
        <f>C37/ABS('І. Інф. до звіт.'!C81)</f>
        <v>#VALUE!</v>
      </c>
      <c r="D59" s="201" t="e">
        <f>D37/ABS('І. Інф. до звіт.'!D81)</f>
        <v>#VALUE!</v>
      </c>
      <c r="E59" s="201" t="e">
        <f>E37/ABS('І. Інф. до звіт.'!E81)</f>
        <v>#VALUE!</v>
      </c>
      <c r="F59" s="182" t="e">
        <f>F37/ABS('І. Інф. до звіт.'!F81)</f>
        <v>#VALUE!</v>
      </c>
      <c r="G59" s="189" t="s">
        <v>56</v>
      </c>
      <c r="H59" s="190" t="s">
        <v>56</v>
      </c>
    </row>
    <row r="60" spans="1:9" s="5" customFormat="1" ht="93.75">
      <c r="A60" s="113" t="s">
        <v>66</v>
      </c>
      <c r="B60" s="200">
        <v>5022</v>
      </c>
      <c r="C60" s="201">
        <f>((C85+C83)-(C79+C80))/C37</f>
        <v>-0.77983558537276942</v>
      </c>
      <c r="D60" s="201">
        <f>((D85+D83)-(D79+D80))/D37</f>
        <v>-0.94529552080572488</v>
      </c>
      <c r="E60" s="201">
        <f>((E85+E83)-(E79+E80))/E37</f>
        <v>-8.3142857142857149</v>
      </c>
      <c r="F60" s="194"/>
      <c r="G60" s="189" t="s">
        <v>56</v>
      </c>
      <c r="H60" s="190" t="s">
        <v>56</v>
      </c>
    </row>
    <row r="61" spans="1:9" s="5" customFormat="1" ht="60" customHeight="1">
      <c r="A61" s="113" t="s">
        <v>67</v>
      </c>
      <c r="B61" s="60">
        <v>5023</v>
      </c>
      <c r="C61" s="194">
        <f>(C85+C83)/C91</f>
        <v>0</v>
      </c>
      <c r="D61" s="194">
        <f>(D85+D83)/D91</f>
        <v>0</v>
      </c>
      <c r="E61" s="194">
        <f>(E85+E83)/E91</f>
        <v>0</v>
      </c>
      <c r="F61" s="195"/>
      <c r="G61" s="189" t="s">
        <v>56</v>
      </c>
      <c r="H61" s="190" t="s">
        <v>56</v>
      </c>
    </row>
    <row r="62" spans="1:9" s="5" customFormat="1" ht="60" customHeight="1">
      <c r="A62" s="113" t="s">
        <v>68</v>
      </c>
      <c r="B62" s="60">
        <v>5024</v>
      </c>
      <c r="C62" s="194">
        <f>(C82+C84)/C81</f>
        <v>0.51066783574455643</v>
      </c>
      <c r="D62" s="194">
        <f>(D82+D84)/D81</f>
        <v>0.34237831535995333</v>
      </c>
      <c r="E62" s="194">
        <f>(E82+E84)/E81</f>
        <v>0.20711233211233213</v>
      </c>
      <c r="F62" s="195"/>
      <c r="G62" s="189" t="s">
        <v>56</v>
      </c>
      <c r="H62" s="190" t="s">
        <v>56</v>
      </c>
    </row>
    <row r="63" spans="1:9" s="5" customFormat="1">
      <c r="A63" s="179" t="s">
        <v>69</v>
      </c>
      <c r="B63" s="60"/>
      <c r="C63" s="195"/>
      <c r="D63" s="195"/>
      <c r="E63" s="194"/>
      <c r="F63" s="195"/>
      <c r="G63" s="189" t="s">
        <v>56</v>
      </c>
      <c r="H63" s="190" t="s">
        <v>56</v>
      </c>
    </row>
    <row r="64" spans="1:9" s="5" customFormat="1" ht="56.25">
      <c r="A64" s="113" t="s">
        <v>70</v>
      </c>
      <c r="B64" s="60">
        <v>5030</v>
      </c>
      <c r="C64" s="194">
        <f>C75/C84</f>
        <v>1.0184146431470955</v>
      </c>
      <c r="D64" s="194">
        <f>D75/D84</f>
        <v>1.3218054111940534</v>
      </c>
      <c r="E64" s="194">
        <f>E75/E84</f>
        <v>0.875</v>
      </c>
      <c r="F64" s="195"/>
      <c r="G64" s="189" t="s">
        <v>56</v>
      </c>
      <c r="H64" s="190" t="s">
        <v>56</v>
      </c>
    </row>
    <row r="65" spans="1:8" s="5" customFormat="1" ht="56.25">
      <c r="A65" s="113" t="s">
        <v>71</v>
      </c>
      <c r="B65" s="60">
        <v>5031</v>
      </c>
      <c r="C65" s="194">
        <f>(C75-C76)/C84</f>
        <v>0.31836297881762482</v>
      </c>
      <c r="D65" s="194">
        <f>(D75-D76)/D84</f>
        <v>0.56215943809253843</v>
      </c>
      <c r="E65" s="194">
        <f>(E75-E76)/E84</f>
        <v>0.875</v>
      </c>
      <c r="F65" s="195"/>
      <c r="G65" s="189" t="s">
        <v>56</v>
      </c>
      <c r="H65" s="190" t="s">
        <v>56</v>
      </c>
    </row>
    <row r="66" spans="1:8" s="5" customFormat="1" ht="56.25">
      <c r="A66" s="113" t="s">
        <v>72</v>
      </c>
      <c r="B66" s="60">
        <v>5032</v>
      </c>
      <c r="C66" s="194">
        <f>(C80+C79)/C84</f>
        <v>0.30456122223042287</v>
      </c>
      <c r="D66" s="194">
        <f>(D80+D79)/D84</f>
        <v>0.56168698226715796</v>
      </c>
      <c r="E66" s="194">
        <f>(E80+E79)/E84</f>
        <v>0.77946428571428572</v>
      </c>
      <c r="F66" s="195"/>
      <c r="G66" s="189" t="s">
        <v>56</v>
      </c>
      <c r="H66" s="190" t="s">
        <v>56</v>
      </c>
    </row>
    <row r="67" spans="1:8" s="5" customFormat="1" ht="93.75">
      <c r="A67" s="45" t="s">
        <v>73</v>
      </c>
      <c r="B67" s="60">
        <v>5033</v>
      </c>
      <c r="C67" s="194"/>
      <c r="D67" s="194"/>
      <c r="E67" s="194"/>
      <c r="F67" s="195"/>
      <c r="G67" s="189" t="s">
        <v>56</v>
      </c>
      <c r="H67" s="190" t="s">
        <v>56</v>
      </c>
    </row>
    <row r="68" spans="1:8" s="5" customFormat="1" ht="93.75">
      <c r="A68" s="45" t="s">
        <v>74</v>
      </c>
      <c r="B68" s="209">
        <v>5034</v>
      </c>
      <c r="C68" s="194"/>
      <c r="D68" s="194"/>
      <c r="E68" s="194"/>
      <c r="F68" s="195"/>
      <c r="G68" s="189" t="s">
        <v>56</v>
      </c>
      <c r="H68" s="191" t="s">
        <v>56</v>
      </c>
    </row>
    <row r="69" spans="1:8" s="5" customFormat="1" ht="75.75" thickBot="1">
      <c r="A69" s="181" t="s">
        <v>75</v>
      </c>
      <c r="B69" s="104">
        <v>5040</v>
      </c>
      <c r="C69" s="196"/>
      <c r="D69" s="196"/>
      <c r="E69" s="196"/>
      <c r="F69" s="197"/>
      <c r="G69" s="192" t="s">
        <v>56</v>
      </c>
      <c r="H69" s="193" t="s">
        <v>56</v>
      </c>
    </row>
    <row r="70" spans="1:8" s="5" customFormat="1" ht="30" customHeight="1" thickBot="1">
      <c r="A70" s="246" t="s">
        <v>76</v>
      </c>
      <c r="B70" s="247"/>
      <c r="C70" s="247"/>
      <c r="D70" s="247"/>
      <c r="E70" s="247"/>
      <c r="F70" s="247"/>
      <c r="G70" s="247"/>
      <c r="H70" s="248"/>
    </row>
    <row r="71" spans="1:8" s="5" customFormat="1" ht="20.100000000000001" customHeight="1">
      <c r="A71" s="114" t="s">
        <v>77</v>
      </c>
      <c r="B71" s="103">
        <v>6000</v>
      </c>
      <c r="C71" s="105">
        <v>4083.3</v>
      </c>
      <c r="D71" s="105">
        <v>6096.4</v>
      </c>
      <c r="E71" s="105">
        <v>3356</v>
      </c>
      <c r="F71" s="168" t="s">
        <v>56</v>
      </c>
      <c r="G71" s="154">
        <f>D71-E71</f>
        <v>2740.3999999999996</v>
      </c>
      <c r="H71" s="162">
        <f>(D71/E71)*100</f>
        <v>181.65673420738975</v>
      </c>
    </row>
    <row r="72" spans="1:8" s="5" customFormat="1" ht="20.100000000000001" customHeight="1">
      <c r="A72" s="115" t="s">
        <v>78</v>
      </c>
      <c r="B72" s="59">
        <v>6001</v>
      </c>
      <c r="C72" s="58">
        <f>C73-C74</f>
        <v>3681.4</v>
      </c>
      <c r="D72" s="58">
        <f>D73-D74</f>
        <v>6069.4</v>
      </c>
      <c r="E72" s="58">
        <f>E73-E74</f>
        <v>5572</v>
      </c>
      <c r="F72" s="46" t="s">
        <v>56</v>
      </c>
      <c r="G72" s="155">
        <f t="shared" ref="G72:G91" si="2">D72-E72</f>
        <v>497.39999999999964</v>
      </c>
      <c r="H72" s="163">
        <f t="shared" ref="H72:H91" si="3">(D72/E72)*100</f>
        <v>108.92677674084707</v>
      </c>
    </row>
    <row r="73" spans="1:8" s="5" customFormat="1" ht="20.100000000000001" customHeight="1">
      <c r="A73" s="115" t="s">
        <v>79</v>
      </c>
      <c r="B73" s="59">
        <v>6002</v>
      </c>
      <c r="C73" s="55">
        <v>6715.3</v>
      </c>
      <c r="D73" s="55">
        <v>9769.9</v>
      </c>
      <c r="E73" s="55">
        <v>8524</v>
      </c>
      <c r="F73" s="46" t="s">
        <v>56</v>
      </c>
      <c r="G73" s="155">
        <f t="shared" si="2"/>
        <v>1245.8999999999996</v>
      </c>
      <c r="H73" s="163">
        <f t="shared" si="3"/>
        <v>114.61637728765837</v>
      </c>
    </row>
    <row r="74" spans="1:8" s="5" customFormat="1" ht="20.100000000000001" customHeight="1">
      <c r="A74" s="115" t="s">
        <v>80</v>
      </c>
      <c r="B74" s="59">
        <v>6003</v>
      </c>
      <c r="C74" s="55">
        <v>3033.9</v>
      </c>
      <c r="D74" s="55">
        <v>3700.5</v>
      </c>
      <c r="E74" s="55">
        <v>2952</v>
      </c>
      <c r="F74" s="46" t="s">
        <v>56</v>
      </c>
      <c r="G74" s="155">
        <f t="shared" si="2"/>
        <v>748.5</v>
      </c>
      <c r="H74" s="163">
        <f t="shared" si="3"/>
        <v>125.35569105691057</v>
      </c>
    </row>
    <row r="75" spans="1:8" s="5" customFormat="1" ht="20.100000000000001" customHeight="1">
      <c r="A75" s="113" t="s">
        <v>81</v>
      </c>
      <c r="B75" s="209">
        <v>6010</v>
      </c>
      <c r="C75" s="55">
        <v>2759.7</v>
      </c>
      <c r="D75" s="55">
        <v>4196.6000000000004</v>
      </c>
      <c r="E75" s="55">
        <v>980</v>
      </c>
      <c r="F75" s="46" t="s">
        <v>56</v>
      </c>
      <c r="G75" s="155">
        <f t="shared" si="2"/>
        <v>3216.6000000000004</v>
      </c>
      <c r="H75" s="163">
        <f t="shared" si="3"/>
        <v>428.22448979591837</v>
      </c>
    </row>
    <row r="76" spans="1:8" s="5" customFormat="1" ht="21" customHeight="1">
      <c r="A76" s="113" t="s">
        <v>82</v>
      </c>
      <c r="B76" s="209">
        <v>6011</v>
      </c>
      <c r="C76" s="55">
        <v>1897</v>
      </c>
      <c r="D76" s="55">
        <v>2411.8000000000002</v>
      </c>
      <c r="E76" s="55"/>
      <c r="F76" s="46" t="s">
        <v>56</v>
      </c>
      <c r="G76" s="155">
        <f t="shared" si="2"/>
        <v>2411.8000000000002</v>
      </c>
      <c r="H76" s="163" t="e">
        <f t="shared" si="3"/>
        <v>#DIV/0!</v>
      </c>
    </row>
    <row r="77" spans="1:8" s="5" customFormat="1" ht="20.100000000000001" customHeight="1">
      <c r="A77" s="113" t="s">
        <v>83</v>
      </c>
      <c r="B77" s="209">
        <v>6012</v>
      </c>
      <c r="C77" s="55"/>
      <c r="D77" s="55"/>
      <c r="E77" s="55"/>
      <c r="F77" s="46" t="s">
        <v>56</v>
      </c>
      <c r="G77" s="155">
        <f t="shared" si="2"/>
        <v>0</v>
      </c>
      <c r="H77" s="163" t="e">
        <f t="shared" si="3"/>
        <v>#DIV/0!</v>
      </c>
    </row>
    <row r="78" spans="1:8" s="5" customFormat="1">
      <c r="A78" s="113" t="s">
        <v>84</v>
      </c>
      <c r="B78" s="209">
        <v>6013</v>
      </c>
      <c r="C78" s="55">
        <v>1</v>
      </c>
      <c r="D78" s="55"/>
      <c r="E78" s="55"/>
      <c r="F78" s="46" t="s">
        <v>56</v>
      </c>
      <c r="G78" s="155">
        <f t="shared" si="2"/>
        <v>0</v>
      </c>
      <c r="H78" s="163" t="e">
        <f t="shared" si="3"/>
        <v>#DIV/0!</v>
      </c>
    </row>
    <row r="79" spans="1:8" s="5" customFormat="1" ht="20.100000000000001" customHeight="1">
      <c r="A79" s="113" t="s">
        <v>85</v>
      </c>
      <c r="B79" s="209">
        <v>6014</v>
      </c>
      <c r="C79" s="55"/>
      <c r="D79" s="55"/>
      <c r="E79" s="55"/>
      <c r="F79" s="46" t="s">
        <v>56</v>
      </c>
      <c r="G79" s="155">
        <f t="shared" si="2"/>
        <v>0</v>
      </c>
      <c r="H79" s="163" t="e">
        <f t="shared" si="3"/>
        <v>#DIV/0!</v>
      </c>
    </row>
    <row r="80" spans="1:8" s="5" customFormat="1" ht="20.100000000000001" customHeight="1">
      <c r="A80" s="113" t="s">
        <v>86</v>
      </c>
      <c r="B80" s="209">
        <v>6015</v>
      </c>
      <c r="C80" s="55">
        <v>825.3</v>
      </c>
      <c r="D80" s="55">
        <v>1783.3</v>
      </c>
      <c r="E80" s="55">
        <v>873</v>
      </c>
      <c r="F80" s="46" t="s">
        <v>56</v>
      </c>
      <c r="G80" s="155">
        <f t="shared" si="2"/>
        <v>910.3</v>
      </c>
      <c r="H80" s="163">
        <f t="shared" si="3"/>
        <v>204.27262313860251</v>
      </c>
    </row>
    <row r="81" spans="1:8" s="5" customFormat="1" ht="20.100000000000001" customHeight="1">
      <c r="A81" s="110" t="s">
        <v>87</v>
      </c>
      <c r="B81" s="213">
        <v>6020</v>
      </c>
      <c r="C81" s="63">
        <f>C71+C75</f>
        <v>6843</v>
      </c>
      <c r="D81" s="63">
        <f t="shared" ref="D81" si="4">D71+D75</f>
        <v>10293</v>
      </c>
      <c r="E81" s="63">
        <v>6552</v>
      </c>
      <c r="F81" s="169" t="s">
        <v>56</v>
      </c>
      <c r="G81" s="156">
        <f t="shared" si="2"/>
        <v>3741</v>
      </c>
      <c r="H81" s="164">
        <f t="shared" si="3"/>
        <v>157.09706959706961</v>
      </c>
    </row>
    <row r="82" spans="1:8" s="5" customFormat="1" ht="20.100000000000001" customHeight="1">
      <c r="A82" s="113" t="s">
        <v>88</v>
      </c>
      <c r="B82" s="209">
        <v>6030</v>
      </c>
      <c r="C82" s="55">
        <v>784.7</v>
      </c>
      <c r="D82" s="55">
        <v>349.2</v>
      </c>
      <c r="E82" s="55">
        <v>237</v>
      </c>
      <c r="F82" s="46" t="s">
        <v>56</v>
      </c>
      <c r="G82" s="155">
        <f t="shared" si="2"/>
        <v>112.19999999999999</v>
      </c>
      <c r="H82" s="163">
        <f t="shared" si="3"/>
        <v>147.34177215189871</v>
      </c>
    </row>
    <row r="83" spans="1:8" s="5" customFormat="1" ht="20.100000000000001" customHeight="1">
      <c r="A83" s="113" t="s">
        <v>89</v>
      </c>
      <c r="B83" s="209">
        <v>6031</v>
      </c>
      <c r="C83" s="55"/>
      <c r="D83" s="55"/>
      <c r="E83" s="55"/>
      <c r="F83" s="46" t="s">
        <v>56</v>
      </c>
      <c r="G83" s="155">
        <f t="shared" si="2"/>
        <v>0</v>
      </c>
      <c r="H83" s="163" t="e">
        <f t="shared" si="3"/>
        <v>#DIV/0!</v>
      </c>
    </row>
    <row r="84" spans="1:8" s="5" customFormat="1" ht="20.100000000000001" customHeight="1">
      <c r="A84" s="113" t="s">
        <v>90</v>
      </c>
      <c r="B84" s="209">
        <v>6040</v>
      </c>
      <c r="C84" s="186">
        <v>2709.8</v>
      </c>
      <c r="D84" s="186">
        <v>3174.9</v>
      </c>
      <c r="E84" s="186">
        <v>1120</v>
      </c>
      <c r="F84" s="46" t="s">
        <v>56</v>
      </c>
      <c r="G84" s="155">
        <f t="shared" si="2"/>
        <v>2054.9</v>
      </c>
      <c r="H84" s="163">
        <f t="shared" si="3"/>
        <v>283.47321428571428</v>
      </c>
    </row>
    <row r="85" spans="1:8" s="5" customFormat="1" ht="20.100000000000001" customHeight="1">
      <c r="A85" s="113" t="s">
        <v>91</v>
      </c>
      <c r="B85" s="209">
        <v>6041</v>
      </c>
      <c r="C85" s="186"/>
      <c r="D85" s="186"/>
      <c r="E85" s="186"/>
      <c r="F85" s="46" t="s">
        <v>56</v>
      </c>
      <c r="G85" s="155">
        <f>D85-E85</f>
        <v>0</v>
      </c>
      <c r="H85" s="163" t="e">
        <f>(D85/E85)*100</f>
        <v>#DIV/0!</v>
      </c>
    </row>
    <row r="86" spans="1:8" s="5" customFormat="1" ht="20.100000000000001" customHeight="1">
      <c r="A86" s="113" t="s">
        <v>92</v>
      </c>
      <c r="B86" s="209">
        <v>6042</v>
      </c>
      <c r="C86" s="186"/>
      <c r="D86" s="186"/>
      <c r="E86" s="186"/>
      <c r="F86" s="46" t="s">
        <v>56</v>
      </c>
      <c r="G86" s="155">
        <f>D86-E86</f>
        <v>0</v>
      </c>
      <c r="H86" s="163" t="e">
        <f>(D86/E86)*100</f>
        <v>#DIV/0!</v>
      </c>
    </row>
    <row r="87" spans="1:8" s="5" customFormat="1" ht="20.100000000000001" customHeight="1">
      <c r="A87" s="113" t="s">
        <v>93</v>
      </c>
      <c r="B87" s="209">
        <v>6043</v>
      </c>
      <c r="C87" s="186">
        <v>174.3</v>
      </c>
      <c r="D87" s="186"/>
      <c r="E87" s="186">
        <v>1120</v>
      </c>
      <c r="F87" s="46" t="s">
        <v>56</v>
      </c>
      <c r="G87" s="155">
        <f>D87-E87</f>
        <v>-1120</v>
      </c>
      <c r="H87" s="163">
        <f>(D87/E87)*100</f>
        <v>0</v>
      </c>
    </row>
    <row r="88" spans="1:8" s="5" customFormat="1" ht="20.100000000000001" customHeight="1">
      <c r="A88" s="110" t="s">
        <v>94</v>
      </c>
      <c r="B88" s="213">
        <v>6050</v>
      </c>
      <c r="C88" s="145">
        <f>C82+C84</f>
        <v>3494.5</v>
      </c>
      <c r="D88" s="145">
        <f t="shared" ref="D88:E88" si="5">D82+D84</f>
        <v>3524.1</v>
      </c>
      <c r="E88" s="145">
        <f t="shared" si="5"/>
        <v>1357</v>
      </c>
      <c r="F88" s="169" t="s">
        <v>56</v>
      </c>
      <c r="G88" s="156">
        <f>D88-E88</f>
        <v>2167.1</v>
      </c>
      <c r="H88" s="164">
        <f>(D88/E88)*100</f>
        <v>259.69786293294027</v>
      </c>
    </row>
    <row r="89" spans="1:8" s="5" customFormat="1" ht="20.100000000000001" customHeight="1">
      <c r="A89" s="113" t="s">
        <v>95</v>
      </c>
      <c r="B89" s="209">
        <v>6060</v>
      </c>
      <c r="C89" s="55"/>
      <c r="D89" s="55"/>
      <c r="E89" s="55"/>
      <c r="F89" s="46" t="s">
        <v>56</v>
      </c>
      <c r="G89" s="155">
        <f t="shared" si="2"/>
        <v>0</v>
      </c>
      <c r="H89" s="163" t="e">
        <f t="shared" si="3"/>
        <v>#DIV/0!</v>
      </c>
    </row>
    <row r="90" spans="1:8" s="5" customFormat="1">
      <c r="A90" s="113" t="s">
        <v>96</v>
      </c>
      <c r="B90" s="209">
        <v>6070</v>
      </c>
      <c r="C90" s="55"/>
      <c r="D90" s="55"/>
      <c r="E90" s="55"/>
      <c r="F90" s="46" t="s">
        <v>56</v>
      </c>
      <c r="G90" s="155">
        <f t="shared" si="2"/>
        <v>0</v>
      </c>
      <c r="H90" s="163" t="e">
        <f t="shared" si="3"/>
        <v>#DIV/0!</v>
      </c>
    </row>
    <row r="91" spans="1:8" s="5" customFormat="1" ht="20.100000000000001" customHeight="1" thickBot="1">
      <c r="A91" s="116" t="s">
        <v>97</v>
      </c>
      <c r="B91" s="89">
        <v>6080</v>
      </c>
      <c r="C91" s="90">
        <f>C81-C88</f>
        <v>3348.5</v>
      </c>
      <c r="D91" s="90">
        <f t="shared" ref="D91:E91" si="6">D81-D88</f>
        <v>6768.9</v>
      </c>
      <c r="E91" s="90">
        <f t="shared" si="6"/>
        <v>5195</v>
      </c>
      <c r="F91" s="170" t="s">
        <v>56</v>
      </c>
      <c r="G91" s="157">
        <f t="shared" si="2"/>
        <v>1573.8999999999996</v>
      </c>
      <c r="H91" s="165">
        <f t="shared" si="3"/>
        <v>130.29643888354187</v>
      </c>
    </row>
    <row r="92" spans="1:8" s="5" customFormat="1" ht="24" customHeight="1" thickBot="1">
      <c r="A92" s="255" t="s">
        <v>98</v>
      </c>
      <c r="B92" s="256"/>
      <c r="C92" s="256"/>
      <c r="D92" s="256"/>
      <c r="E92" s="256"/>
      <c r="F92" s="256"/>
      <c r="G92" s="256"/>
      <c r="H92" s="257"/>
    </row>
    <row r="93" spans="1:8" s="5" customFormat="1" ht="19.5" customHeight="1">
      <c r="A93" s="117" t="s">
        <v>99</v>
      </c>
      <c r="B93" s="106">
        <v>7000</v>
      </c>
      <c r="C93" s="107"/>
      <c r="D93" s="107"/>
      <c r="E93" s="107"/>
      <c r="F93" s="223">
        <f>'IV кап.інв. V кред.'!C38</f>
        <v>0</v>
      </c>
      <c r="G93" s="150">
        <f>F93-E93</f>
        <v>0</v>
      </c>
      <c r="H93" s="159" t="e">
        <f>(F93/E93)*100</f>
        <v>#DIV/0!</v>
      </c>
    </row>
    <row r="94" spans="1:8" s="5" customFormat="1" ht="20.100000000000001" customHeight="1">
      <c r="A94" s="110" t="s">
        <v>100</v>
      </c>
      <c r="B94" s="88" t="s">
        <v>101</v>
      </c>
      <c r="C94" s="223">
        <f>SUM(C95:C97)</f>
        <v>0</v>
      </c>
      <c r="D94" s="223">
        <f>SUM(D95:D97)</f>
        <v>0</v>
      </c>
      <c r="E94" s="223">
        <f>SUM(E95:E97)</f>
        <v>0</v>
      </c>
      <c r="F94" s="223">
        <f>SUM(F95:F97)</f>
        <v>0</v>
      </c>
      <c r="G94" s="156">
        <f>F94-E94</f>
        <v>0</v>
      </c>
      <c r="H94" s="164" t="e">
        <f>(F94/E94)*100</f>
        <v>#DIV/0!</v>
      </c>
    </row>
    <row r="95" spans="1:8" s="5" customFormat="1" ht="20.100000000000001" customHeight="1">
      <c r="A95" s="113" t="s">
        <v>102</v>
      </c>
      <c r="B95" s="87" t="s">
        <v>103</v>
      </c>
      <c r="C95" s="51"/>
      <c r="D95" s="51"/>
      <c r="E95" s="51">
        <f>'IV кап.інв. V кред.'!E29</f>
        <v>0</v>
      </c>
      <c r="F95" s="51">
        <f>'IV кап.інв. V кред.'!F29</f>
        <v>0</v>
      </c>
      <c r="G95" s="155">
        <f t="shared" ref="G95:G102" si="7">F95-E95</f>
        <v>0</v>
      </c>
      <c r="H95" s="163" t="e">
        <f t="shared" ref="H95:H102" si="8">(F95/E95)*100</f>
        <v>#DIV/0!</v>
      </c>
    </row>
    <row r="96" spans="1:8" s="5" customFormat="1" ht="20.100000000000001" customHeight="1">
      <c r="A96" s="113" t="s">
        <v>104</v>
      </c>
      <c r="B96" s="87" t="s">
        <v>105</v>
      </c>
      <c r="C96" s="51"/>
      <c r="D96" s="51"/>
      <c r="E96" s="51">
        <f>'IV кап.інв. V кред.'!E32</f>
        <v>0</v>
      </c>
      <c r="F96" s="51">
        <f>'IV кап.інв. V кред.'!F32</f>
        <v>0</v>
      </c>
      <c r="G96" s="155">
        <f t="shared" si="7"/>
        <v>0</v>
      </c>
      <c r="H96" s="163" t="e">
        <f t="shared" si="8"/>
        <v>#DIV/0!</v>
      </c>
    </row>
    <row r="97" spans="1:8" s="5" customFormat="1" ht="19.5" customHeight="1">
      <c r="A97" s="113" t="s">
        <v>106</v>
      </c>
      <c r="B97" s="87" t="s">
        <v>107</v>
      </c>
      <c r="C97" s="51"/>
      <c r="D97" s="51"/>
      <c r="E97" s="51">
        <f>'IV кап.інв. V кред.'!E35</f>
        <v>0</v>
      </c>
      <c r="F97" s="51">
        <f>'IV кап.інв. V кред.'!F35</f>
        <v>0</v>
      </c>
      <c r="G97" s="155">
        <f t="shared" si="7"/>
        <v>0</v>
      </c>
      <c r="H97" s="163" t="e">
        <f t="shared" si="8"/>
        <v>#DIV/0!</v>
      </c>
    </row>
    <row r="98" spans="1:8" s="5" customFormat="1" ht="20.100000000000001" customHeight="1">
      <c r="A98" s="110" t="s">
        <v>108</v>
      </c>
      <c r="B98" s="88" t="s">
        <v>109</v>
      </c>
      <c r="C98" s="223">
        <f>SUM(C99:C101)</f>
        <v>0</v>
      </c>
      <c r="D98" s="223">
        <f>SUM(D99:D101)</f>
        <v>0</v>
      </c>
      <c r="E98" s="223">
        <f>SUM(E99:E101)</f>
        <v>0</v>
      </c>
      <c r="F98" s="223">
        <f>SUM(F99:F101)</f>
        <v>0</v>
      </c>
      <c r="G98" s="156">
        <f t="shared" si="7"/>
        <v>0</v>
      </c>
      <c r="H98" s="164" t="e">
        <f t="shared" si="8"/>
        <v>#DIV/0!</v>
      </c>
    </row>
    <row r="99" spans="1:8" s="5" customFormat="1" ht="20.100000000000001" customHeight="1">
      <c r="A99" s="113" t="s">
        <v>102</v>
      </c>
      <c r="B99" s="87" t="s">
        <v>110</v>
      </c>
      <c r="C99" s="51"/>
      <c r="D99" s="51"/>
      <c r="E99" s="51" t="str">
        <f>'IV кап.інв. V кред.'!G29</f>
        <v>(    )</v>
      </c>
      <c r="F99" s="51" t="str">
        <f>'IV кап.інв. V кред.'!H29</f>
        <v>(    )</v>
      </c>
      <c r="G99" s="155" t="e">
        <f t="shared" si="7"/>
        <v>#VALUE!</v>
      </c>
      <c r="H99" s="163" t="e">
        <f t="shared" si="8"/>
        <v>#VALUE!</v>
      </c>
    </row>
    <row r="100" spans="1:8" s="5" customFormat="1" ht="20.100000000000001" customHeight="1">
      <c r="A100" s="113" t="s">
        <v>104</v>
      </c>
      <c r="B100" s="87" t="s">
        <v>111</v>
      </c>
      <c r="C100" s="51"/>
      <c r="D100" s="51"/>
      <c r="E100" s="51" t="str">
        <f>'IV кап.інв. V кред.'!G32</f>
        <v>(    )</v>
      </c>
      <c r="F100" s="51" t="str">
        <f>'IV кап.інв. V кред.'!H32</f>
        <v>(    )</v>
      </c>
      <c r="G100" s="155" t="e">
        <f t="shared" si="7"/>
        <v>#VALUE!</v>
      </c>
      <c r="H100" s="163" t="e">
        <f t="shared" si="8"/>
        <v>#VALUE!</v>
      </c>
    </row>
    <row r="101" spans="1:8" s="5" customFormat="1" ht="20.100000000000001" customHeight="1">
      <c r="A101" s="113" t="s">
        <v>106</v>
      </c>
      <c r="B101" s="87" t="s">
        <v>112</v>
      </c>
      <c r="C101" s="51"/>
      <c r="D101" s="51"/>
      <c r="E101" s="51" t="str">
        <f>'IV кап.інв. V кред.'!G35</f>
        <v>(    )</v>
      </c>
      <c r="F101" s="51" t="str">
        <f>'IV кап.інв. V кред.'!H35</f>
        <v>(    )</v>
      </c>
      <c r="G101" s="155" t="e">
        <f t="shared" si="7"/>
        <v>#VALUE!</v>
      </c>
      <c r="H101" s="163" t="e">
        <f t="shared" si="8"/>
        <v>#VALUE!</v>
      </c>
    </row>
    <row r="102" spans="1:8" s="5" customFormat="1" ht="19.5" customHeight="1" thickBot="1">
      <c r="A102" s="118" t="s">
        <v>113</v>
      </c>
      <c r="B102" s="89">
        <v>7030</v>
      </c>
      <c r="C102" s="90"/>
      <c r="D102" s="90"/>
      <c r="E102" s="90"/>
      <c r="F102" s="171">
        <f>'IV кап.інв. V кред.'!R38</f>
        <v>0</v>
      </c>
      <c r="G102" s="157">
        <f t="shared" si="7"/>
        <v>0</v>
      </c>
      <c r="H102" s="165" t="e">
        <f t="shared" si="8"/>
        <v>#DIV/0!</v>
      </c>
    </row>
    <row r="103" spans="1:8" s="5" customFormat="1" ht="27" customHeight="1" thickBot="1">
      <c r="A103" s="246" t="s">
        <v>114</v>
      </c>
      <c r="B103" s="247"/>
      <c r="C103" s="247"/>
      <c r="D103" s="247"/>
      <c r="E103" s="247"/>
      <c r="F103" s="247"/>
      <c r="G103" s="247"/>
      <c r="H103" s="248"/>
    </row>
    <row r="104" spans="1:8" s="5" customFormat="1" ht="63.75" customHeight="1">
      <c r="A104" s="119" t="s">
        <v>115</v>
      </c>
      <c r="B104" s="102" t="s">
        <v>116</v>
      </c>
      <c r="C104" s="150">
        <f>SUM(C105:C109)</f>
        <v>57</v>
      </c>
      <c r="D104" s="150">
        <f>SUM(D105:D109)</f>
        <v>60</v>
      </c>
      <c r="E104" s="150">
        <f>SUM(E105:E109)</f>
        <v>60</v>
      </c>
      <c r="F104" s="150">
        <f>SUM(F105:F109)</f>
        <v>57</v>
      </c>
      <c r="G104" s="150">
        <f>F104-E104</f>
        <v>-3</v>
      </c>
      <c r="H104" s="159">
        <f>(F104/E104)*100</f>
        <v>95</v>
      </c>
    </row>
    <row r="105" spans="1:8" s="5" customFormat="1" ht="18.75" customHeight="1">
      <c r="A105" s="113" t="s">
        <v>117</v>
      </c>
      <c r="B105" s="61" t="s">
        <v>118</v>
      </c>
      <c r="C105" s="148"/>
      <c r="D105" s="148"/>
      <c r="E105" s="148"/>
      <c r="F105" s="148"/>
      <c r="G105" s="155">
        <f t="shared" ref="G105:G124" si="9">F105-E105</f>
        <v>0</v>
      </c>
      <c r="H105" s="163" t="e">
        <f t="shared" ref="H105:H124" si="10">(F105/E105)*100</f>
        <v>#DIV/0!</v>
      </c>
    </row>
    <row r="106" spans="1:8" s="5" customFormat="1" ht="18.75" customHeight="1">
      <c r="A106" s="113" t="s">
        <v>119</v>
      </c>
      <c r="B106" s="61" t="s">
        <v>120</v>
      </c>
      <c r="C106" s="148"/>
      <c r="D106" s="148"/>
      <c r="E106" s="148"/>
      <c r="F106" s="148"/>
      <c r="G106" s="155">
        <f t="shared" si="9"/>
        <v>0</v>
      </c>
      <c r="H106" s="163" t="e">
        <f t="shared" si="10"/>
        <v>#DIV/0!</v>
      </c>
    </row>
    <row r="107" spans="1:8" s="5" customFormat="1">
      <c r="A107" s="111" t="s">
        <v>121</v>
      </c>
      <c r="B107" s="61" t="s">
        <v>122</v>
      </c>
      <c r="C107" s="148">
        <v>1</v>
      </c>
      <c r="D107" s="148">
        <v>1</v>
      </c>
      <c r="E107" s="148">
        <v>1</v>
      </c>
      <c r="F107" s="148">
        <v>1</v>
      </c>
      <c r="G107" s="155">
        <f t="shared" si="9"/>
        <v>0</v>
      </c>
      <c r="H107" s="163">
        <f t="shared" si="10"/>
        <v>100</v>
      </c>
    </row>
    <row r="108" spans="1:8" s="5" customFormat="1">
      <c r="A108" s="111" t="s">
        <v>123</v>
      </c>
      <c r="B108" s="61" t="s">
        <v>124</v>
      </c>
      <c r="C108" s="148">
        <v>10</v>
      </c>
      <c r="D108" s="148">
        <v>10</v>
      </c>
      <c r="E108" s="148">
        <v>10</v>
      </c>
      <c r="F108" s="148">
        <v>9</v>
      </c>
      <c r="G108" s="155">
        <f t="shared" si="9"/>
        <v>-1</v>
      </c>
      <c r="H108" s="163">
        <f t="shared" si="10"/>
        <v>90</v>
      </c>
    </row>
    <row r="109" spans="1:8" s="5" customFormat="1">
      <c r="A109" s="111" t="s">
        <v>125</v>
      </c>
      <c r="B109" s="61" t="s">
        <v>126</v>
      </c>
      <c r="C109" s="148">
        <v>46</v>
      </c>
      <c r="D109" s="148">
        <v>49</v>
      </c>
      <c r="E109" s="148">
        <v>49</v>
      </c>
      <c r="F109" s="148">
        <v>47</v>
      </c>
      <c r="G109" s="155">
        <f t="shared" si="9"/>
        <v>-2</v>
      </c>
      <c r="H109" s="163">
        <f t="shared" si="10"/>
        <v>95.918367346938766</v>
      </c>
    </row>
    <row r="110" spans="1:8" s="5" customFormat="1" ht="20.100000000000001" customHeight="1">
      <c r="A110" s="110" t="s">
        <v>127</v>
      </c>
      <c r="B110" s="86" t="s">
        <v>128</v>
      </c>
      <c r="C110" s="202">
        <f>SUM(C111:C115)</f>
        <v>10824.900000000001</v>
      </c>
      <c r="D110" s="202">
        <f>SUM(D111:D115)</f>
        <v>12441</v>
      </c>
      <c r="E110" s="202">
        <f>SUM(E111:E115)</f>
        <v>5100</v>
      </c>
      <c r="F110" s="202">
        <f>SUM(F111:F115)</f>
        <v>4622.5</v>
      </c>
      <c r="G110" s="156">
        <f t="shared" si="9"/>
        <v>-477.5</v>
      </c>
      <c r="H110" s="164">
        <f t="shared" si="10"/>
        <v>90.637254901960787</v>
      </c>
    </row>
    <row r="111" spans="1:8" s="5" customFormat="1" ht="20.100000000000001" customHeight="1">
      <c r="A111" s="113" t="s">
        <v>117</v>
      </c>
      <c r="B111" s="61" t="s">
        <v>129</v>
      </c>
      <c r="C111" s="148"/>
      <c r="D111" s="148"/>
      <c r="E111" s="148"/>
      <c r="F111" s="148"/>
      <c r="G111" s="155">
        <f t="shared" si="9"/>
        <v>0</v>
      </c>
      <c r="H111" s="163" t="e">
        <f t="shared" si="10"/>
        <v>#DIV/0!</v>
      </c>
    </row>
    <row r="112" spans="1:8" s="5" customFormat="1" ht="20.100000000000001" customHeight="1">
      <c r="A112" s="113" t="s">
        <v>119</v>
      </c>
      <c r="B112" s="61" t="s">
        <v>130</v>
      </c>
      <c r="C112" s="148"/>
      <c r="D112" s="148"/>
      <c r="E112" s="148"/>
      <c r="F112" s="148"/>
      <c r="G112" s="155">
        <f t="shared" si="9"/>
        <v>0</v>
      </c>
      <c r="H112" s="163" t="e">
        <f t="shared" si="10"/>
        <v>#DIV/0!</v>
      </c>
    </row>
    <row r="113" spans="1:9" s="5" customFormat="1" ht="20.100000000000001" customHeight="1">
      <c r="A113" s="113" t="s">
        <v>121</v>
      </c>
      <c r="B113" s="61" t="s">
        <v>131</v>
      </c>
      <c r="C113" s="148">
        <v>661.6</v>
      </c>
      <c r="D113" s="148">
        <f>239.9+229+261</f>
        <v>729.9</v>
      </c>
      <c r="E113" s="148">
        <v>141</v>
      </c>
      <c r="F113" s="148">
        <v>261</v>
      </c>
      <c r="G113" s="155" t="e">
        <f>#REF!-F113</f>
        <v>#REF!</v>
      </c>
      <c r="H113" s="163" t="e">
        <f>(#REF!/F113)*100</f>
        <v>#REF!</v>
      </c>
    </row>
    <row r="114" spans="1:9" s="5" customFormat="1" ht="20.100000000000001" customHeight="1">
      <c r="A114" s="113" t="s">
        <v>123</v>
      </c>
      <c r="B114" s="61" t="s">
        <v>132</v>
      </c>
      <c r="C114" s="148">
        <v>1525.6</v>
      </c>
      <c r="D114" s="148">
        <f>601.3+687+837</f>
        <v>2125.3000000000002</v>
      </c>
      <c r="E114" s="148">
        <v>659</v>
      </c>
      <c r="F114" s="148">
        <v>837.2</v>
      </c>
      <c r="G114" s="155" t="e">
        <f>#REF!-F114</f>
        <v>#REF!</v>
      </c>
      <c r="H114" s="163" t="e">
        <f>(#REF!/F114)*100</f>
        <v>#REF!</v>
      </c>
    </row>
    <row r="115" spans="1:9" s="5" customFormat="1" ht="20.100000000000001" customHeight="1">
      <c r="A115" s="113" t="s">
        <v>125</v>
      </c>
      <c r="B115" s="61" t="s">
        <v>133</v>
      </c>
      <c r="C115" s="148">
        <v>8637.7000000000007</v>
      </c>
      <c r="D115" s="148">
        <f>2823.8+3238+3524</f>
        <v>9585.7999999999993</v>
      </c>
      <c r="E115" s="148">
        <v>4300</v>
      </c>
      <c r="F115" s="148">
        <v>3524.3</v>
      </c>
      <c r="G115" s="155" t="e">
        <f>#REF!-F115</f>
        <v>#REF!</v>
      </c>
      <c r="H115" s="163" t="e">
        <f>(#REF!/F115)*100</f>
        <v>#REF!</v>
      </c>
    </row>
    <row r="116" spans="1:9" s="5" customFormat="1" ht="43.5" customHeight="1">
      <c r="A116" s="110" t="s">
        <v>134</v>
      </c>
      <c r="B116" s="86" t="s">
        <v>135</v>
      </c>
      <c r="C116" s="151">
        <f>C110/C104/9*1000</f>
        <v>21101.169590643276</v>
      </c>
      <c r="D116" s="151">
        <f>D110/D104/9*1000</f>
        <v>23038.888888888887</v>
      </c>
      <c r="E116" s="151">
        <f>E110/E104/3*1000</f>
        <v>28333.333333333332</v>
      </c>
      <c r="F116" s="151">
        <f>F110/F104/3*1000</f>
        <v>27032.16374269006</v>
      </c>
      <c r="G116" s="156">
        <f t="shared" si="9"/>
        <v>-1301.1695906432724</v>
      </c>
      <c r="H116" s="164">
        <f t="shared" si="10"/>
        <v>95.407636738906092</v>
      </c>
    </row>
    <row r="117" spans="1:9" s="5" customFormat="1" ht="20.100000000000001" customHeight="1">
      <c r="A117" s="113" t="s">
        <v>136</v>
      </c>
      <c r="B117" s="61" t="s">
        <v>137</v>
      </c>
      <c r="C117" s="182" t="e">
        <f t="shared" ref="C117:F118" si="11">C111/C105/12*1000</f>
        <v>#DIV/0!</v>
      </c>
      <c r="D117" s="182" t="e">
        <f t="shared" si="11"/>
        <v>#DIV/0!</v>
      </c>
      <c r="E117" s="182" t="e">
        <f t="shared" si="11"/>
        <v>#DIV/0!</v>
      </c>
      <c r="F117" s="182" t="e">
        <f t="shared" si="11"/>
        <v>#DIV/0!</v>
      </c>
      <c r="G117" s="155" t="e">
        <f t="shared" si="9"/>
        <v>#DIV/0!</v>
      </c>
      <c r="H117" s="163" t="e">
        <f t="shared" si="10"/>
        <v>#DIV/0!</v>
      </c>
    </row>
    <row r="118" spans="1:9" s="5" customFormat="1" ht="20.100000000000001" customHeight="1">
      <c r="A118" s="113" t="s">
        <v>138</v>
      </c>
      <c r="B118" s="61" t="s">
        <v>139</v>
      </c>
      <c r="C118" s="182" t="e">
        <f t="shared" si="11"/>
        <v>#DIV/0!</v>
      </c>
      <c r="D118" s="182" t="e">
        <f t="shared" si="11"/>
        <v>#DIV/0!</v>
      </c>
      <c r="E118" s="182" t="e">
        <f t="shared" si="11"/>
        <v>#DIV/0!</v>
      </c>
      <c r="F118" s="182" t="e">
        <f t="shared" si="11"/>
        <v>#DIV/0!</v>
      </c>
      <c r="G118" s="155" t="e">
        <f t="shared" si="9"/>
        <v>#DIV/0!</v>
      </c>
      <c r="H118" s="163" t="e">
        <f t="shared" si="10"/>
        <v>#DIV/0!</v>
      </c>
    </row>
    <row r="119" spans="1:9" s="5" customFormat="1" ht="20.100000000000001" customHeight="1">
      <c r="A119" s="111" t="s">
        <v>121</v>
      </c>
      <c r="B119" s="61" t="s">
        <v>140</v>
      </c>
      <c r="C119" s="182">
        <f>SUM(C120:C122)</f>
        <v>73511</v>
      </c>
      <c r="D119" s="182">
        <f>SUM(D120:D122)</f>
        <v>81111.600000000006</v>
      </c>
      <c r="E119" s="182">
        <f>SUM(E120:E122)</f>
        <v>47020</v>
      </c>
      <c r="F119" s="182">
        <f>SUM(F120:F122)</f>
        <v>87000</v>
      </c>
      <c r="G119" s="155">
        <f t="shared" si="9"/>
        <v>39980</v>
      </c>
      <c r="H119" s="163">
        <f t="shared" si="10"/>
        <v>185.02764780944278</v>
      </c>
    </row>
    <row r="120" spans="1:9" s="136" customFormat="1" ht="20.100000000000001" customHeight="1">
      <c r="A120" s="134" t="s">
        <v>141</v>
      </c>
      <c r="B120" s="135" t="s">
        <v>142</v>
      </c>
      <c r="C120" s="149">
        <v>35784</v>
      </c>
      <c r="D120" s="149">
        <v>41600</v>
      </c>
      <c r="E120" s="149">
        <v>40320</v>
      </c>
      <c r="F120" s="149">
        <v>41600</v>
      </c>
      <c r="G120" s="155">
        <f>F120-E120</f>
        <v>1280</v>
      </c>
      <c r="H120" s="163">
        <f>(F120/E120)*100</f>
        <v>103.17460317460319</v>
      </c>
    </row>
    <row r="121" spans="1:9" s="136" customFormat="1" ht="20.100000000000001" customHeight="1">
      <c r="A121" s="134" t="s">
        <v>143</v>
      </c>
      <c r="B121" s="135" t="s">
        <v>144</v>
      </c>
      <c r="C121" s="149">
        <v>18863.5</v>
      </c>
      <c r="D121" s="149">
        <v>19756</v>
      </c>
      <c r="E121" s="149"/>
      <c r="F121" s="149">
        <v>22700</v>
      </c>
      <c r="G121" s="155">
        <f>F121-E121</f>
        <v>22700</v>
      </c>
      <c r="H121" s="163" t="e">
        <f>(F121/E121)*100</f>
        <v>#DIV/0!</v>
      </c>
    </row>
    <row r="122" spans="1:9" s="136" customFormat="1" ht="20.100000000000001" customHeight="1">
      <c r="A122" s="134" t="s">
        <v>145</v>
      </c>
      <c r="B122" s="135" t="s">
        <v>146</v>
      </c>
      <c r="C122" s="149">
        <v>18863.5</v>
      </c>
      <c r="D122" s="149">
        <v>19755.599999999999</v>
      </c>
      <c r="E122" s="149">
        <v>6700</v>
      </c>
      <c r="F122" s="149">
        <v>22700</v>
      </c>
      <c r="G122" s="155">
        <f>F122-E122</f>
        <v>16000</v>
      </c>
      <c r="H122" s="163">
        <f>(F122/E122)*100</f>
        <v>338.80597014925371</v>
      </c>
    </row>
    <row r="123" spans="1:9" s="5" customFormat="1" ht="20.100000000000001" customHeight="1">
      <c r="A123" s="111" t="s">
        <v>147</v>
      </c>
      <c r="B123" s="61" t="s">
        <v>148</v>
      </c>
      <c r="C123" s="182">
        <f>C114/C108/9*1000</f>
        <v>16951.111111111109</v>
      </c>
      <c r="D123" s="182">
        <f>D114/D108/9*1000</f>
        <v>23614.444444444449</v>
      </c>
      <c r="E123" s="182">
        <f>E114/E108/3*1000</f>
        <v>21966.666666666668</v>
      </c>
      <c r="F123" s="182">
        <f>F114/F108/3*1000</f>
        <v>31007.407407407409</v>
      </c>
      <c r="G123" s="155">
        <f t="shared" si="9"/>
        <v>9040.7407407407409</v>
      </c>
      <c r="H123" s="163">
        <f t="shared" si="10"/>
        <v>141.15663463159669</v>
      </c>
    </row>
    <row r="124" spans="1:9" s="5" customFormat="1" ht="20.100000000000001" customHeight="1" thickBot="1">
      <c r="A124" s="120" t="s">
        <v>149</v>
      </c>
      <c r="B124" s="91" t="s">
        <v>150</v>
      </c>
      <c r="C124" s="183">
        <f>C115/C109/9*1000</f>
        <v>20864.009661835753</v>
      </c>
      <c r="D124" s="183">
        <f>D115/D109/9*1000</f>
        <v>21736.507936507933</v>
      </c>
      <c r="E124" s="183">
        <f>E115/E109/3*1000</f>
        <v>29251.700680272108</v>
      </c>
      <c r="F124" s="183">
        <f>F115/F109/3*1000</f>
        <v>24995.035460992909</v>
      </c>
      <c r="G124" s="158">
        <f t="shared" si="9"/>
        <v>-4256.6652192791989</v>
      </c>
      <c r="H124" s="166">
        <f t="shared" si="10"/>
        <v>85.448144482929251</v>
      </c>
    </row>
    <row r="125" spans="1:9" s="5" customFormat="1" ht="20.100000000000001" customHeight="1">
      <c r="A125" s="254" t="s">
        <v>151</v>
      </c>
      <c r="B125" s="254"/>
      <c r="C125" s="254"/>
      <c r="D125" s="254"/>
      <c r="E125" s="254"/>
      <c r="F125" s="254"/>
      <c r="G125" s="254"/>
      <c r="H125" s="254"/>
    </row>
    <row r="126" spans="1:9" s="5" customFormat="1" ht="20.100000000000001" customHeight="1">
      <c r="A126" s="207"/>
      <c r="B126" s="72"/>
      <c r="C126" s="73"/>
      <c r="D126" s="73"/>
      <c r="E126" s="74"/>
      <c r="F126" s="74"/>
      <c r="G126" s="74"/>
      <c r="H126" s="75"/>
    </row>
    <row r="127" spans="1:9">
      <c r="A127" s="37"/>
      <c r="B127" s="208"/>
      <c r="C127" s="208"/>
      <c r="D127" s="208"/>
      <c r="E127" s="208"/>
      <c r="F127" s="208"/>
      <c r="G127" s="208"/>
      <c r="H127" s="208"/>
      <c r="I127" s="229"/>
    </row>
    <row r="128" spans="1:9" ht="18.75" customHeight="1">
      <c r="A128" s="235" t="s">
        <v>416</v>
      </c>
      <c r="B128" s="1"/>
      <c r="C128" s="252" t="s">
        <v>152</v>
      </c>
      <c r="D128" s="252"/>
      <c r="E128" s="252"/>
      <c r="F128" s="252"/>
      <c r="G128" s="245" t="s">
        <v>417</v>
      </c>
      <c r="H128" s="245"/>
      <c r="I128" s="245"/>
    </row>
    <row r="129" spans="1:9" s="2" customFormat="1" ht="20.100000000000001" customHeight="1">
      <c r="A129" s="214" t="s">
        <v>154</v>
      </c>
      <c r="B129" s="229"/>
      <c r="C129" s="253" t="s">
        <v>155</v>
      </c>
      <c r="D129" s="253"/>
      <c r="E129" s="253"/>
      <c r="F129" s="253"/>
      <c r="G129" s="245"/>
      <c r="H129" s="245"/>
      <c r="I129" s="245"/>
    </row>
    <row r="130" spans="1:9">
      <c r="A130" s="37"/>
      <c r="B130" s="208"/>
      <c r="C130" s="208"/>
      <c r="D130" s="208"/>
      <c r="E130" s="208"/>
      <c r="F130" s="208"/>
      <c r="G130" s="208"/>
      <c r="H130" s="208"/>
      <c r="I130" s="229"/>
    </row>
    <row r="131" spans="1:9">
      <c r="A131" s="37"/>
      <c r="B131" s="208"/>
      <c r="C131" s="208"/>
      <c r="D131" s="208"/>
      <c r="E131" s="208"/>
      <c r="F131" s="208"/>
      <c r="G131" s="208"/>
      <c r="H131" s="208"/>
      <c r="I131" s="229"/>
    </row>
    <row r="132" spans="1:9">
      <c r="A132" s="37"/>
      <c r="B132" s="208"/>
      <c r="C132" s="208"/>
      <c r="D132" s="208"/>
      <c r="E132" s="208"/>
      <c r="F132" s="208"/>
      <c r="G132" s="208"/>
      <c r="H132" s="208"/>
      <c r="I132" s="229"/>
    </row>
    <row r="133" spans="1:9">
      <c r="A133" s="37"/>
      <c r="B133" s="208"/>
      <c r="C133" s="208"/>
      <c r="D133" s="208"/>
      <c r="E133" s="208"/>
      <c r="F133" s="208"/>
      <c r="G133" s="208"/>
      <c r="H133" s="208"/>
      <c r="I133" s="229"/>
    </row>
    <row r="134" spans="1:9">
      <c r="A134" s="37"/>
      <c r="B134" s="208"/>
      <c r="C134" s="208"/>
      <c r="D134" s="208"/>
      <c r="E134" s="208"/>
      <c r="F134" s="208"/>
      <c r="G134" s="208"/>
      <c r="H134" s="208"/>
      <c r="I134" s="229"/>
    </row>
    <row r="135" spans="1:9">
      <c r="A135" s="37"/>
      <c r="B135" s="208"/>
      <c r="C135" s="208"/>
      <c r="D135" s="208"/>
      <c r="E135" s="208"/>
      <c r="F135" s="208"/>
      <c r="G135" s="208"/>
      <c r="H135" s="208"/>
      <c r="I135" s="229"/>
    </row>
    <row r="136" spans="1:9">
      <c r="A136" s="37"/>
      <c r="B136" s="208"/>
      <c r="C136" s="208"/>
      <c r="D136" s="208"/>
      <c r="E136" s="208"/>
      <c r="F136" s="208"/>
      <c r="G136" s="208"/>
      <c r="H136" s="208"/>
      <c r="I136" s="229"/>
    </row>
    <row r="137" spans="1:9">
      <c r="A137" s="37"/>
      <c r="B137" s="208"/>
      <c r="C137" s="208"/>
      <c r="D137" s="208"/>
      <c r="E137" s="208"/>
      <c r="F137" s="208"/>
      <c r="G137" s="208"/>
      <c r="H137" s="208"/>
      <c r="I137" s="229"/>
    </row>
    <row r="138" spans="1:9">
      <c r="A138" s="37"/>
      <c r="B138" s="208"/>
      <c r="C138" s="208"/>
      <c r="D138" s="208"/>
      <c r="E138" s="208"/>
      <c r="F138" s="208"/>
      <c r="G138" s="208"/>
      <c r="H138" s="208"/>
      <c r="I138" s="229"/>
    </row>
    <row r="139" spans="1:9">
      <c r="A139" s="37"/>
      <c r="B139" s="208"/>
      <c r="C139" s="208"/>
      <c r="D139" s="208"/>
      <c r="E139" s="208"/>
      <c r="F139" s="208"/>
      <c r="G139" s="208"/>
      <c r="H139" s="208"/>
      <c r="I139" s="229"/>
    </row>
    <row r="140" spans="1:9">
      <c r="A140" s="37"/>
      <c r="B140" s="208"/>
      <c r="C140" s="208"/>
      <c r="D140" s="208"/>
      <c r="E140" s="208"/>
      <c r="F140" s="208"/>
      <c r="G140" s="208"/>
      <c r="H140" s="208"/>
      <c r="I140" s="229"/>
    </row>
    <row r="141" spans="1:9">
      <c r="A141" s="37"/>
      <c r="B141" s="208"/>
      <c r="C141" s="208"/>
      <c r="D141" s="208"/>
      <c r="E141" s="208"/>
      <c r="F141" s="208"/>
      <c r="G141" s="208"/>
      <c r="H141" s="208"/>
      <c r="I141" s="229"/>
    </row>
    <row r="142" spans="1:9">
      <c r="A142" s="37"/>
      <c r="B142" s="208"/>
      <c r="C142" s="208"/>
      <c r="D142" s="208"/>
      <c r="E142" s="208"/>
      <c r="F142" s="208"/>
      <c r="G142" s="208"/>
      <c r="H142" s="208"/>
      <c r="I142" s="229"/>
    </row>
    <row r="143" spans="1:9">
      <c r="A143" s="37"/>
      <c r="B143" s="208"/>
      <c r="C143" s="208"/>
      <c r="D143" s="208"/>
      <c r="E143" s="208"/>
      <c r="F143" s="208"/>
      <c r="G143" s="208"/>
      <c r="H143" s="208"/>
      <c r="I143" s="229"/>
    </row>
    <row r="144" spans="1:9">
      <c r="A144" s="37"/>
      <c r="B144" s="208"/>
      <c r="C144" s="208"/>
      <c r="D144" s="208"/>
      <c r="E144" s="208"/>
      <c r="F144" s="208"/>
      <c r="G144" s="208"/>
      <c r="H144" s="208"/>
      <c r="I144" s="229"/>
    </row>
    <row r="145" spans="1:1">
      <c r="A145" s="37"/>
    </row>
    <row r="146" spans="1:1">
      <c r="A146" s="37"/>
    </row>
    <row r="147" spans="1:1">
      <c r="A147" s="37"/>
    </row>
    <row r="148" spans="1:1">
      <c r="A148" s="37"/>
    </row>
    <row r="149" spans="1:1">
      <c r="A149" s="37"/>
    </row>
    <row r="150" spans="1:1">
      <c r="A150" s="37"/>
    </row>
    <row r="151" spans="1:1">
      <c r="A151" s="37"/>
    </row>
    <row r="152" spans="1:1">
      <c r="A152" s="37"/>
    </row>
    <row r="153" spans="1:1">
      <c r="A153" s="37"/>
    </row>
    <row r="154" spans="1:1">
      <c r="A154" s="37"/>
    </row>
    <row r="155" spans="1:1">
      <c r="A155" s="37"/>
    </row>
    <row r="156" spans="1:1">
      <c r="A156" s="37"/>
    </row>
    <row r="157" spans="1:1">
      <c r="A157" s="37"/>
    </row>
    <row r="158" spans="1:1">
      <c r="A158" s="37"/>
    </row>
    <row r="159" spans="1:1">
      <c r="A159" s="37"/>
    </row>
    <row r="160" spans="1:1">
      <c r="A160" s="37"/>
    </row>
    <row r="161" spans="1:1">
      <c r="A161" s="37"/>
    </row>
    <row r="162" spans="1:1">
      <c r="A162" s="37"/>
    </row>
    <row r="163" spans="1:1">
      <c r="A163" s="37"/>
    </row>
    <row r="164" spans="1:1">
      <c r="A164" s="37"/>
    </row>
    <row r="165" spans="1:1">
      <c r="A165" s="37"/>
    </row>
    <row r="166" spans="1:1">
      <c r="A166" s="37"/>
    </row>
    <row r="167" spans="1:1">
      <c r="A167" s="37"/>
    </row>
    <row r="168" spans="1:1">
      <c r="A168" s="37"/>
    </row>
    <row r="169" spans="1:1">
      <c r="A169" s="37"/>
    </row>
    <row r="170" spans="1:1">
      <c r="A170" s="37"/>
    </row>
    <row r="171" spans="1:1">
      <c r="A171" s="37"/>
    </row>
    <row r="172" spans="1:1">
      <c r="A172" s="37"/>
    </row>
    <row r="173" spans="1:1">
      <c r="A173" s="37"/>
    </row>
    <row r="174" spans="1:1">
      <c r="A174" s="37"/>
    </row>
    <row r="175" spans="1:1">
      <c r="A175" s="37"/>
    </row>
    <row r="176" spans="1:1">
      <c r="A176" s="37"/>
    </row>
    <row r="177" spans="1:1">
      <c r="A177" s="37"/>
    </row>
    <row r="178" spans="1:1">
      <c r="A178" s="37"/>
    </row>
    <row r="179" spans="1:1">
      <c r="A179" s="37"/>
    </row>
    <row r="180" spans="1:1">
      <c r="A180" s="37"/>
    </row>
    <row r="181" spans="1:1">
      <c r="A181" s="37"/>
    </row>
    <row r="182" spans="1:1">
      <c r="A182" s="37"/>
    </row>
    <row r="183" spans="1:1">
      <c r="A183" s="37"/>
    </row>
    <row r="184" spans="1:1">
      <c r="A184" s="37"/>
    </row>
    <row r="185" spans="1:1">
      <c r="A185" s="37"/>
    </row>
    <row r="186" spans="1:1">
      <c r="A186" s="37"/>
    </row>
    <row r="187" spans="1:1">
      <c r="A187" s="37"/>
    </row>
    <row r="188" spans="1:1">
      <c r="A188" s="37"/>
    </row>
    <row r="189" spans="1:1">
      <c r="A189" s="37"/>
    </row>
    <row r="190" spans="1:1">
      <c r="A190" s="37"/>
    </row>
    <row r="191" spans="1:1">
      <c r="A191" s="37"/>
    </row>
    <row r="192" spans="1:1">
      <c r="A192" s="37"/>
    </row>
    <row r="193" spans="1:1">
      <c r="A193" s="37"/>
    </row>
    <row r="194" spans="1:1">
      <c r="A194" s="37"/>
    </row>
    <row r="195" spans="1:1">
      <c r="A195" s="37"/>
    </row>
    <row r="196" spans="1:1">
      <c r="A196" s="37"/>
    </row>
    <row r="197" spans="1:1">
      <c r="A197" s="37"/>
    </row>
    <row r="198" spans="1:1">
      <c r="A198" s="37"/>
    </row>
    <row r="199" spans="1:1">
      <c r="A199" s="37"/>
    </row>
    <row r="200" spans="1:1">
      <c r="A200" s="37"/>
    </row>
    <row r="201" spans="1:1">
      <c r="A201" s="37"/>
    </row>
    <row r="202" spans="1:1">
      <c r="A202" s="37"/>
    </row>
    <row r="203" spans="1:1">
      <c r="A203" s="37"/>
    </row>
    <row r="204" spans="1:1">
      <c r="A204" s="37"/>
    </row>
    <row r="205" spans="1:1">
      <c r="A205" s="37"/>
    </row>
    <row r="206" spans="1:1">
      <c r="A206" s="37"/>
    </row>
    <row r="207" spans="1:1">
      <c r="A207" s="37"/>
    </row>
    <row r="208" spans="1:1">
      <c r="A208" s="37"/>
    </row>
    <row r="209" spans="1:1">
      <c r="A209" s="37"/>
    </row>
    <row r="210" spans="1:1">
      <c r="A210" s="37"/>
    </row>
    <row r="211" spans="1:1">
      <c r="A211" s="37"/>
    </row>
    <row r="212" spans="1:1">
      <c r="A212" s="37"/>
    </row>
    <row r="213" spans="1:1">
      <c r="A213" s="37"/>
    </row>
    <row r="214" spans="1:1">
      <c r="A214" s="37"/>
    </row>
    <row r="215" spans="1:1">
      <c r="A215" s="37"/>
    </row>
    <row r="216" spans="1:1">
      <c r="A216" s="37"/>
    </row>
    <row r="217" spans="1:1">
      <c r="A217" s="37"/>
    </row>
    <row r="218" spans="1:1">
      <c r="A218" s="37"/>
    </row>
    <row r="219" spans="1:1">
      <c r="A219" s="37"/>
    </row>
    <row r="220" spans="1:1">
      <c r="A220" s="37"/>
    </row>
    <row r="221" spans="1:1">
      <c r="A221" s="37"/>
    </row>
    <row r="222" spans="1:1">
      <c r="A222" s="37"/>
    </row>
    <row r="223" spans="1:1">
      <c r="A223" s="37"/>
    </row>
    <row r="224" spans="1:1">
      <c r="A224" s="37"/>
    </row>
    <row r="225" spans="1:1">
      <c r="A225" s="37"/>
    </row>
    <row r="226" spans="1:1">
      <c r="A226" s="37"/>
    </row>
    <row r="227" spans="1:1">
      <c r="A227" s="37"/>
    </row>
    <row r="228" spans="1:1">
      <c r="A228" s="37"/>
    </row>
    <row r="229" spans="1:1">
      <c r="A229" s="37"/>
    </row>
    <row r="230" spans="1:1">
      <c r="A230" s="37"/>
    </row>
    <row r="231" spans="1:1">
      <c r="A231" s="37"/>
    </row>
    <row r="232" spans="1:1">
      <c r="A232" s="37"/>
    </row>
    <row r="233" spans="1:1">
      <c r="A233" s="37"/>
    </row>
    <row r="234" spans="1:1">
      <c r="A234" s="37"/>
    </row>
    <row r="235" spans="1:1">
      <c r="A235" s="37"/>
    </row>
    <row r="236" spans="1:1">
      <c r="A236" s="37"/>
    </row>
    <row r="237" spans="1:1">
      <c r="A237" s="37"/>
    </row>
    <row r="238" spans="1:1">
      <c r="A238" s="37"/>
    </row>
    <row r="239" spans="1:1">
      <c r="A239" s="37"/>
    </row>
    <row r="240" spans="1:1">
      <c r="A240" s="37"/>
    </row>
    <row r="241" spans="1:1">
      <c r="A241" s="37"/>
    </row>
    <row r="242" spans="1:1">
      <c r="A242" s="37"/>
    </row>
    <row r="243" spans="1:1">
      <c r="A243" s="37"/>
    </row>
    <row r="244" spans="1:1">
      <c r="A244" s="37"/>
    </row>
    <row r="245" spans="1:1">
      <c r="A245" s="37"/>
    </row>
    <row r="246" spans="1:1">
      <c r="A246" s="37"/>
    </row>
    <row r="247" spans="1:1">
      <c r="A247" s="37"/>
    </row>
    <row r="248" spans="1:1">
      <c r="A248" s="37"/>
    </row>
    <row r="249" spans="1:1">
      <c r="A249" s="37"/>
    </row>
    <row r="250" spans="1:1">
      <c r="A250" s="37"/>
    </row>
    <row r="251" spans="1:1">
      <c r="A251" s="37"/>
    </row>
    <row r="252" spans="1:1">
      <c r="A252" s="37"/>
    </row>
    <row r="253" spans="1:1">
      <c r="A253" s="37"/>
    </row>
    <row r="254" spans="1:1">
      <c r="A254" s="37"/>
    </row>
    <row r="255" spans="1:1">
      <c r="A255" s="37"/>
    </row>
    <row r="256" spans="1:1">
      <c r="A256" s="37"/>
    </row>
    <row r="257" spans="1:1">
      <c r="A257" s="37"/>
    </row>
    <row r="258" spans="1:1">
      <c r="A258" s="37"/>
    </row>
    <row r="259" spans="1:1">
      <c r="A259" s="37"/>
    </row>
    <row r="260" spans="1:1">
      <c r="A260" s="37"/>
    </row>
    <row r="261" spans="1:1">
      <c r="A261" s="37"/>
    </row>
    <row r="262" spans="1:1">
      <c r="A262" s="37"/>
    </row>
    <row r="263" spans="1:1">
      <c r="A263" s="37"/>
    </row>
    <row r="264" spans="1:1">
      <c r="A264" s="37"/>
    </row>
    <row r="265" spans="1:1">
      <c r="A265" s="37"/>
    </row>
    <row r="266" spans="1:1">
      <c r="A266" s="37"/>
    </row>
    <row r="267" spans="1:1">
      <c r="A267" s="37"/>
    </row>
    <row r="268" spans="1:1">
      <c r="A268" s="37"/>
    </row>
    <row r="269" spans="1:1">
      <c r="A269" s="37"/>
    </row>
    <row r="270" spans="1:1">
      <c r="A270" s="37"/>
    </row>
    <row r="271" spans="1:1">
      <c r="A271" s="37"/>
    </row>
    <row r="272" spans="1:1">
      <c r="A272" s="37"/>
    </row>
    <row r="273" spans="1:1">
      <c r="A273" s="37"/>
    </row>
    <row r="274" spans="1:1">
      <c r="A274" s="37"/>
    </row>
    <row r="275" spans="1:1">
      <c r="A275" s="37"/>
    </row>
    <row r="276" spans="1:1">
      <c r="A276" s="37"/>
    </row>
    <row r="277" spans="1:1">
      <c r="A277" s="37"/>
    </row>
    <row r="278" spans="1:1">
      <c r="A278" s="37"/>
    </row>
    <row r="279" spans="1:1">
      <c r="A279" s="37"/>
    </row>
    <row r="280" spans="1:1">
      <c r="A280" s="37"/>
    </row>
    <row r="281" spans="1:1">
      <c r="A281" s="37"/>
    </row>
    <row r="282" spans="1:1">
      <c r="A282" s="37"/>
    </row>
    <row r="283" spans="1:1">
      <c r="A283" s="37"/>
    </row>
    <row r="284" spans="1:1">
      <c r="A284" s="37"/>
    </row>
    <row r="285" spans="1:1">
      <c r="A285" s="37"/>
    </row>
    <row r="286" spans="1:1">
      <c r="A286" s="37"/>
    </row>
    <row r="287" spans="1:1">
      <c r="A287" s="37"/>
    </row>
    <row r="288" spans="1:1">
      <c r="A288" s="32"/>
    </row>
    <row r="289" spans="1:1">
      <c r="A289" s="32"/>
    </row>
    <row r="290" spans="1:1">
      <c r="A290" s="32"/>
    </row>
    <row r="291" spans="1:1">
      <c r="A291" s="32"/>
    </row>
    <row r="292" spans="1:1">
      <c r="A292" s="32"/>
    </row>
    <row r="293" spans="1:1">
      <c r="A293" s="32"/>
    </row>
    <row r="294" spans="1:1">
      <c r="A294" s="32"/>
    </row>
    <row r="295" spans="1:1">
      <c r="A295" s="32"/>
    </row>
    <row r="296" spans="1:1">
      <c r="A296" s="32"/>
    </row>
    <row r="297" spans="1:1">
      <c r="A297" s="32"/>
    </row>
    <row r="298" spans="1:1">
      <c r="A298" s="32"/>
    </row>
    <row r="299" spans="1:1">
      <c r="A299" s="32"/>
    </row>
    <row r="300" spans="1:1">
      <c r="A300" s="32"/>
    </row>
    <row r="301" spans="1:1">
      <c r="A301" s="32"/>
    </row>
    <row r="302" spans="1:1">
      <c r="A302" s="32"/>
    </row>
    <row r="303" spans="1:1">
      <c r="A303" s="32"/>
    </row>
    <row r="304" spans="1:1">
      <c r="A304" s="32"/>
    </row>
    <row r="305" spans="1:1">
      <c r="A305" s="32"/>
    </row>
    <row r="306" spans="1:1">
      <c r="A306" s="32"/>
    </row>
    <row r="307" spans="1:1">
      <c r="A307" s="32"/>
    </row>
    <row r="308" spans="1:1">
      <c r="A308" s="32"/>
    </row>
    <row r="309" spans="1:1">
      <c r="A309" s="32"/>
    </row>
    <row r="310" spans="1:1">
      <c r="A310" s="32"/>
    </row>
    <row r="311" spans="1:1">
      <c r="A311" s="32"/>
    </row>
    <row r="312" spans="1:1">
      <c r="A312" s="32"/>
    </row>
    <row r="313" spans="1:1">
      <c r="A313" s="32"/>
    </row>
    <row r="314" spans="1:1">
      <c r="A314" s="32"/>
    </row>
    <row r="315" spans="1:1">
      <c r="A315" s="32"/>
    </row>
    <row r="316" spans="1:1">
      <c r="A316" s="32"/>
    </row>
    <row r="317" spans="1:1">
      <c r="A317" s="32"/>
    </row>
    <row r="318" spans="1:1">
      <c r="A318" s="32"/>
    </row>
    <row r="319" spans="1:1">
      <c r="A319" s="32"/>
    </row>
    <row r="320" spans="1:1">
      <c r="A320" s="32"/>
    </row>
    <row r="321" spans="1:1">
      <c r="A321" s="32"/>
    </row>
    <row r="322" spans="1:1">
      <c r="A322" s="32"/>
    </row>
    <row r="323" spans="1:1">
      <c r="A323" s="32"/>
    </row>
    <row r="324" spans="1:1">
      <c r="A324" s="32"/>
    </row>
    <row r="325" spans="1:1">
      <c r="A325" s="32"/>
    </row>
    <row r="326" spans="1:1">
      <c r="A326" s="32"/>
    </row>
    <row r="327" spans="1:1">
      <c r="A327" s="32"/>
    </row>
    <row r="328" spans="1:1">
      <c r="A328" s="32"/>
    </row>
    <row r="329" spans="1:1">
      <c r="A329" s="32"/>
    </row>
    <row r="330" spans="1:1">
      <c r="A330" s="32"/>
    </row>
    <row r="331" spans="1:1">
      <c r="A331" s="32"/>
    </row>
    <row r="332" spans="1:1">
      <c r="A332" s="32"/>
    </row>
    <row r="333" spans="1:1">
      <c r="A333" s="32"/>
    </row>
    <row r="334" spans="1:1">
      <c r="A334" s="32"/>
    </row>
    <row r="335" spans="1:1">
      <c r="A335" s="32"/>
    </row>
    <row r="336" spans="1:1">
      <c r="A336" s="32"/>
    </row>
    <row r="337" spans="1:1">
      <c r="A337" s="32"/>
    </row>
    <row r="338" spans="1:1">
      <c r="A338" s="32"/>
    </row>
    <row r="339" spans="1:1">
      <c r="A339" s="32"/>
    </row>
    <row r="340" spans="1:1">
      <c r="A340" s="32"/>
    </row>
    <row r="341" spans="1:1">
      <c r="A341" s="32"/>
    </row>
    <row r="342" spans="1:1">
      <c r="A342" s="32"/>
    </row>
    <row r="343" spans="1:1">
      <c r="A343" s="32"/>
    </row>
    <row r="344" spans="1:1">
      <c r="A344" s="32"/>
    </row>
    <row r="345" spans="1:1">
      <c r="A345" s="32"/>
    </row>
    <row r="346" spans="1:1">
      <c r="A346" s="32"/>
    </row>
    <row r="347" spans="1:1">
      <c r="A347" s="32"/>
    </row>
    <row r="348" spans="1:1">
      <c r="A348" s="32"/>
    </row>
    <row r="349" spans="1:1">
      <c r="A349" s="32"/>
    </row>
    <row r="350" spans="1:1">
      <c r="A350" s="32"/>
    </row>
    <row r="351" spans="1:1">
      <c r="A351" s="32"/>
    </row>
    <row r="352" spans="1:1">
      <c r="A352" s="32"/>
    </row>
    <row r="353" spans="1:1">
      <c r="A353" s="32"/>
    </row>
    <row r="354" spans="1:1">
      <c r="A354" s="32"/>
    </row>
    <row r="355" spans="1:1">
      <c r="A355" s="32"/>
    </row>
    <row r="356" spans="1:1">
      <c r="A356" s="32"/>
    </row>
    <row r="357" spans="1:1">
      <c r="A357" s="32"/>
    </row>
    <row r="358" spans="1:1">
      <c r="A358" s="32"/>
    </row>
    <row r="359" spans="1:1">
      <c r="A359" s="32"/>
    </row>
    <row r="360" spans="1:1">
      <c r="A360" s="32"/>
    </row>
    <row r="361" spans="1:1">
      <c r="A361" s="32"/>
    </row>
    <row r="362" spans="1:1">
      <c r="A362" s="32"/>
    </row>
    <row r="363" spans="1:1">
      <c r="A363" s="32"/>
    </row>
    <row r="364" spans="1:1">
      <c r="A364" s="32"/>
    </row>
    <row r="365" spans="1:1">
      <c r="A365" s="32"/>
    </row>
    <row r="366" spans="1:1">
      <c r="A366" s="32"/>
    </row>
    <row r="367" spans="1:1">
      <c r="A367" s="32"/>
    </row>
    <row r="368" spans="1:1">
      <c r="A368" s="32"/>
    </row>
    <row r="369" spans="1:1">
      <c r="A369" s="32"/>
    </row>
    <row r="370" spans="1:1">
      <c r="A370" s="32"/>
    </row>
    <row r="371" spans="1:1">
      <c r="A371" s="32"/>
    </row>
    <row r="372" spans="1:1">
      <c r="A372" s="32"/>
    </row>
    <row r="373" spans="1:1">
      <c r="A373" s="32"/>
    </row>
    <row r="374" spans="1:1">
      <c r="A374" s="32"/>
    </row>
    <row r="375" spans="1:1">
      <c r="A375" s="32"/>
    </row>
    <row r="376" spans="1:1">
      <c r="A376" s="32"/>
    </row>
    <row r="377" spans="1:1">
      <c r="A377" s="32"/>
    </row>
    <row r="378" spans="1:1">
      <c r="A378" s="32"/>
    </row>
    <row r="379" spans="1:1">
      <c r="A379" s="32"/>
    </row>
    <row r="380" spans="1:1">
      <c r="A380" s="32"/>
    </row>
    <row r="381" spans="1:1">
      <c r="A381" s="32"/>
    </row>
    <row r="382" spans="1:1">
      <c r="A382" s="32"/>
    </row>
    <row r="383" spans="1:1">
      <c r="A383" s="32"/>
    </row>
    <row r="384" spans="1:1">
      <c r="A384" s="32"/>
    </row>
    <row r="385" spans="1:1">
      <c r="A385" s="32"/>
    </row>
    <row r="386" spans="1:1">
      <c r="A386" s="32"/>
    </row>
    <row r="387" spans="1:1">
      <c r="A387" s="32"/>
    </row>
    <row r="388" spans="1:1">
      <c r="A388" s="32"/>
    </row>
    <row r="389" spans="1:1">
      <c r="A389" s="32"/>
    </row>
    <row r="390" spans="1:1">
      <c r="A390" s="32"/>
    </row>
    <row r="391" spans="1:1">
      <c r="A391" s="32"/>
    </row>
    <row r="392" spans="1:1">
      <c r="A392" s="32"/>
    </row>
    <row r="393" spans="1:1">
      <c r="A393" s="32"/>
    </row>
    <row r="394" spans="1:1">
      <c r="A394" s="32"/>
    </row>
    <row r="395" spans="1:1">
      <c r="A395" s="32"/>
    </row>
    <row r="396" spans="1:1">
      <c r="A396" s="32"/>
    </row>
    <row r="397" spans="1:1">
      <c r="A397" s="32"/>
    </row>
    <row r="398" spans="1:1">
      <c r="A398" s="32"/>
    </row>
    <row r="399" spans="1:1">
      <c r="A399" s="32"/>
    </row>
    <row r="400" spans="1:1">
      <c r="A400" s="32"/>
    </row>
    <row r="401" spans="1:1">
      <c r="A401" s="32"/>
    </row>
    <row r="402" spans="1:1">
      <c r="A402" s="32"/>
    </row>
    <row r="403" spans="1:1">
      <c r="A403" s="32"/>
    </row>
    <row r="404" spans="1:1">
      <c r="A404" s="32"/>
    </row>
    <row r="405" spans="1:1">
      <c r="A405" s="32"/>
    </row>
    <row r="406" spans="1:1">
      <c r="A406" s="32"/>
    </row>
    <row r="407" spans="1:1">
      <c r="A407" s="32"/>
    </row>
    <row r="408" spans="1:1">
      <c r="A408" s="32"/>
    </row>
    <row r="409" spans="1:1">
      <c r="A409" s="32"/>
    </row>
    <row r="410" spans="1:1">
      <c r="A410" s="32"/>
    </row>
    <row r="411" spans="1:1">
      <c r="A411" s="32"/>
    </row>
    <row r="412" spans="1:1">
      <c r="A412" s="32"/>
    </row>
    <row r="413" spans="1:1">
      <c r="A413" s="32"/>
    </row>
    <row r="414" spans="1:1">
      <c r="A414" s="32"/>
    </row>
    <row r="415" spans="1:1">
      <c r="A415" s="32"/>
    </row>
    <row r="416" spans="1:1">
      <c r="A416" s="32"/>
    </row>
    <row r="417" spans="1:1">
      <c r="A417" s="32"/>
    </row>
    <row r="418" spans="1:1">
      <c r="A418" s="32"/>
    </row>
    <row r="419" spans="1:1">
      <c r="A419" s="32"/>
    </row>
    <row r="420" spans="1:1">
      <c r="A420" s="32"/>
    </row>
    <row r="421" spans="1:1">
      <c r="A421" s="32"/>
    </row>
    <row r="422" spans="1:1">
      <c r="A422" s="32"/>
    </row>
    <row r="423" spans="1:1">
      <c r="A423" s="32"/>
    </row>
    <row r="424" spans="1:1">
      <c r="A424" s="32"/>
    </row>
    <row r="425" spans="1:1">
      <c r="A425" s="32"/>
    </row>
    <row r="426" spans="1:1">
      <c r="A426" s="32"/>
    </row>
    <row r="427" spans="1:1">
      <c r="A427" s="32"/>
    </row>
    <row r="428" spans="1:1">
      <c r="A428" s="32"/>
    </row>
    <row r="429" spans="1:1">
      <c r="A429" s="32"/>
    </row>
    <row r="430" spans="1:1">
      <c r="A430" s="32"/>
    </row>
    <row r="431" spans="1:1">
      <c r="A431" s="32"/>
    </row>
    <row r="432" spans="1:1">
      <c r="A432" s="32"/>
    </row>
    <row r="433" spans="1:1">
      <c r="A433" s="32"/>
    </row>
    <row r="434" spans="1:1">
      <c r="A434" s="32"/>
    </row>
    <row r="435" spans="1:1">
      <c r="A435" s="32"/>
    </row>
    <row r="436" spans="1:1">
      <c r="A436" s="32"/>
    </row>
    <row r="437" spans="1:1">
      <c r="A437" s="32"/>
    </row>
    <row r="438" spans="1:1">
      <c r="A438" s="32"/>
    </row>
    <row r="439" spans="1:1">
      <c r="A439" s="32"/>
    </row>
    <row r="440" spans="1:1">
      <c r="A440" s="32"/>
    </row>
    <row r="441" spans="1:1">
      <c r="A441" s="32"/>
    </row>
    <row r="442" spans="1:1">
      <c r="A442" s="32"/>
    </row>
    <row r="443" spans="1:1">
      <c r="A443" s="32"/>
    </row>
    <row r="444" spans="1:1">
      <c r="A444" s="32"/>
    </row>
    <row r="445" spans="1:1">
      <c r="A445" s="32"/>
    </row>
    <row r="446" spans="1:1">
      <c r="A446" s="32"/>
    </row>
    <row r="447" spans="1:1">
      <c r="A447" s="32"/>
    </row>
    <row r="448" spans="1:1">
      <c r="A448" s="32"/>
    </row>
    <row r="449" spans="1:1">
      <c r="A449" s="32"/>
    </row>
    <row r="450" spans="1:1">
      <c r="A450" s="32"/>
    </row>
    <row r="451" spans="1:1">
      <c r="A451" s="32"/>
    </row>
    <row r="452" spans="1:1">
      <c r="A452" s="32"/>
    </row>
    <row r="453" spans="1:1">
      <c r="A453" s="32"/>
    </row>
  </sheetData>
  <mergeCells count="36">
    <mergeCell ref="A39:H39"/>
    <mergeCell ref="A33:H33"/>
    <mergeCell ref="A26:H26"/>
    <mergeCell ref="E30:H30"/>
    <mergeCell ref="A46:H46"/>
    <mergeCell ref="A28:H28"/>
    <mergeCell ref="B30:B31"/>
    <mergeCell ref="A25:H25"/>
    <mergeCell ref="A30:A31"/>
    <mergeCell ref="B18:H18"/>
    <mergeCell ref="F19:G19"/>
    <mergeCell ref="B19:E19"/>
    <mergeCell ref="B20:E20"/>
    <mergeCell ref="C30:D30"/>
    <mergeCell ref="A23:H23"/>
    <mergeCell ref="E9:F9"/>
    <mergeCell ref="G9:H9"/>
    <mergeCell ref="B10:D10"/>
    <mergeCell ref="B11:D11"/>
    <mergeCell ref="B12:D12"/>
    <mergeCell ref="B13:D13"/>
    <mergeCell ref="G129:I129"/>
    <mergeCell ref="A103:H103"/>
    <mergeCell ref="A48:H48"/>
    <mergeCell ref="C128:F128"/>
    <mergeCell ref="C129:F129"/>
    <mergeCell ref="A70:H70"/>
    <mergeCell ref="G128:I128"/>
    <mergeCell ref="A125:H125"/>
    <mergeCell ref="A92:H92"/>
    <mergeCell ref="B14:H14"/>
    <mergeCell ref="B15:H15"/>
    <mergeCell ref="A24:H24"/>
    <mergeCell ref="B16:H16"/>
    <mergeCell ref="B17:H17"/>
    <mergeCell ref="F20:G20"/>
  </mergeCells>
  <phoneticPr fontId="3" type="noConversion"/>
  <pageMargins left="1.1811023622047201" right="0.39370078740157499" top="0.78740157480314998" bottom="0.78740157480314998" header="0.31496062992126" footer="0.196850393700787"/>
  <pageSetup paperSize="9" scale="45" orientation="landscape" r:id="rId1"/>
  <headerFooter differentFirst="1" alignWithMargins="0">
    <oddHeader>&amp;R&amp;"Times New Roman,звичайний"&amp;14Продовження додатка 3</oddHeader>
  </headerFooter>
  <rowBreaks count="3" manualBreakCount="3">
    <brk id="45" max="8" man="1"/>
    <brk id="62" max="8" man="1"/>
    <brk id="102" max="8" man="1"/>
  </rowBreaks>
  <ignoredErrors>
    <ignoredError sqref="H104 H94 H34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P338"/>
  <sheetViews>
    <sheetView topLeftCell="A8" zoomScale="62" zoomScaleNormal="62" zoomScaleSheetLayoutView="50" workbookViewId="0">
      <selection activeCell="F61" sqref="F61"/>
    </sheetView>
  </sheetViews>
  <sheetFormatPr defaultRowHeight="18.75"/>
  <cols>
    <col min="1" max="1" width="84.7109375" style="3" customWidth="1"/>
    <col min="2" max="2" width="14" style="15" customWidth="1"/>
    <col min="3" max="9" width="16.7109375" style="15" customWidth="1"/>
    <col min="10" max="14" width="16.7109375" style="3" customWidth="1"/>
    <col min="15" max="15" width="9.140625" style="3"/>
    <col min="16" max="16" width="10.5703125" style="3" bestFit="1" customWidth="1"/>
    <col min="17" max="16384" width="9.140625" style="3"/>
  </cols>
  <sheetData>
    <row r="1" spans="1:14">
      <c r="A1" s="261" t="s">
        <v>156</v>
      </c>
      <c r="B1" s="261"/>
      <c r="C1" s="261"/>
      <c r="D1" s="261"/>
      <c r="E1" s="261"/>
      <c r="F1" s="261"/>
      <c r="G1" s="261"/>
      <c r="H1" s="261"/>
      <c r="I1" s="261"/>
      <c r="J1" s="261"/>
      <c r="K1" s="261"/>
      <c r="L1" s="261"/>
      <c r="M1" s="261"/>
      <c r="N1" s="261"/>
    </row>
    <row r="2" spans="1:14" ht="16.5" customHeight="1">
      <c r="A2" s="261" t="s">
        <v>157</v>
      </c>
      <c r="B2" s="261"/>
      <c r="C2" s="261"/>
      <c r="D2" s="261"/>
      <c r="E2" s="261"/>
      <c r="F2" s="261"/>
      <c r="G2" s="261"/>
      <c r="H2" s="261"/>
      <c r="I2" s="261"/>
      <c r="J2" s="261"/>
      <c r="K2" s="261"/>
      <c r="L2" s="261"/>
      <c r="M2" s="261"/>
      <c r="N2" s="261"/>
    </row>
    <row r="3" spans="1:14" ht="16.5" customHeight="1">
      <c r="A3" s="203"/>
      <c r="B3" s="203"/>
      <c r="C3" s="203"/>
      <c r="D3" s="203"/>
      <c r="E3" s="203"/>
      <c r="F3" s="203"/>
      <c r="G3" s="203"/>
      <c r="H3" s="203"/>
      <c r="I3" s="203"/>
      <c r="J3" s="203"/>
      <c r="K3" s="203"/>
      <c r="L3" s="203"/>
      <c r="M3" s="203"/>
      <c r="N3" s="203"/>
    </row>
    <row r="4" spans="1:14">
      <c r="A4" s="289" t="s">
        <v>158</v>
      </c>
      <c r="B4" s="289"/>
      <c r="C4" s="289"/>
      <c r="D4" s="289"/>
      <c r="E4" s="289"/>
      <c r="F4" s="289"/>
      <c r="G4" s="289"/>
      <c r="H4" s="289"/>
      <c r="I4" s="289"/>
      <c r="J4" s="229"/>
      <c r="K4" s="229"/>
      <c r="L4" s="229"/>
      <c r="M4" s="229"/>
      <c r="N4" s="229"/>
    </row>
    <row r="5" spans="1:14" ht="30.75" customHeight="1">
      <c r="A5" s="209" t="s">
        <v>159</v>
      </c>
      <c r="B5" s="291" t="s">
        <v>160</v>
      </c>
      <c r="C5" s="291"/>
      <c r="D5" s="291"/>
      <c r="E5" s="291"/>
      <c r="F5" s="291"/>
      <c r="G5" s="291"/>
      <c r="H5" s="295" t="s">
        <v>161</v>
      </c>
      <c r="I5" s="295"/>
      <c r="J5" s="295"/>
      <c r="K5" s="295"/>
      <c r="L5" s="295"/>
      <c r="M5" s="295"/>
      <c r="N5" s="295"/>
    </row>
    <row r="6" spans="1:14">
      <c r="A6" s="209">
        <v>1</v>
      </c>
      <c r="B6" s="291">
        <v>2</v>
      </c>
      <c r="C6" s="291"/>
      <c r="D6" s="291"/>
      <c r="E6" s="291"/>
      <c r="F6" s="291"/>
      <c r="G6" s="291"/>
      <c r="H6" s="291">
        <v>3</v>
      </c>
      <c r="I6" s="291"/>
      <c r="J6" s="291"/>
      <c r="K6" s="291"/>
      <c r="L6" s="291"/>
      <c r="M6" s="291"/>
      <c r="N6" s="291"/>
    </row>
    <row r="7" spans="1:14">
      <c r="A7" s="209">
        <v>5480631</v>
      </c>
      <c r="B7" s="296" t="s">
        <v>422</v>
      </c>
      <c r="C7" s="297"/>
      <c r="D7" s="297"/>
      <c r="E7" s="297"/>
      <c r="F7" s="297"/>
      <c r="G7" s="298"/>
      <c r="H7" s="296" t="s">
        <v>426</v>
      </c>
      <c r="I7" s="297"/>
      <c r="J7" s="297"/>
      <c r="K7" s="297"/>
      <c r="L7" s="297"/>
      <c r="M7" s="297"/>
      <c r="N7" s="298"/>
    </row>
    <row r="8" spans="1:14">
      <c r="A8" s="212"/>
      <c r="B8" s="292"/>
      <c r="C8" s="292"/>
      <c r="D8" s="292"/>
      <c r="E8" s="292"/>
      <c r="F8" s="292"/>
      <c r="G8" s="292"/>
      <c r="H8" s="280"/>
      <c r="I8" s="280"/>
      <c r="J8" s="280"/>
      <c r="K8" s="280"/>
      <c r="L8" s="280"/>
      <c r="M8" s="280"/>
      <c r="N8" s="280"/>
    </row>
    <row r="9" spans="1:14" ht="17.25" customHeight="1">
      <c r="A9" s="229"/>
      <c r="B9" s="208"/>
      <c r="C9" s="208"/>
      <c r="D9" s="208"/>
      <c r="E9" s="208"/>
      <c r="F9" s="208"/>
      <c r="G9" s="208"/>
      <c r="H9" s="208"/>
      <c r="I9" s="208"/>
      <c r="J9" s="229"/>
      <c r="K9" s="229"/>
      <c r="L9" s="229"/>
      <c r="M9" s="229"/>
      <c r="N9" s="229"/>
    </row>
    <row r="10" spans="1:14">
      <c r="A10" s="289" t="s">
        <v>162</v>
      </c>
      <c r="B10" s="289"/>
      <c r="C10" s="289"/>
      <c r="D10" s="289"/>
      <c r="E10" s="289"/>
      <c r="F10" s="289"/>
      <c r="G10" s="289"/>
      <c r="H10" s="289"/>
      <c r="I10" s="289"/>
      <c r="J10" s="229"/>
      <c r="K10" s="229"/>
      <c r="L10" s="229"/>
      <c r="M10" s="229"/>
      <c r="N10" s="229"/>
    </row>
    <row r="11" spans="1:14" ht="39.75" customHeight="1">
      <c r="A11" s="294" t="s">
        <v>163</v>
      </c>
      <c r="B11" s="294"/>
      <c r="C11" s="293" t="s">
        <v>164</v>
      </c>
      <c r="D11" s="278"/>
      <c r="E11" s="278"/>
      <c r="F11" s="278" t="s">
        <v>165</v>
      </c>
      <c r="G11" s="278"/>
      <c r="H11" s="278"/>
      <c r="I11" s="278" t="s">
        <v>166</v>
      </c>
      <c r="J11" s="278"/>
      <c r="K11" s="278"/>
      <c r="L11" s="301" t="s">
        <v>167</v>
      </c>
      <c r="M11" s="302"/>
      <c r="N11" s="293"/>
    </row>
    <row r="12" spans="1:14" ht="163.5" customHeight="1">
      <c r="A12" s="294"/>
      <c r="B12" s="294"/>
      <c r="C12" s="205" t="s">
        <v>168</v>
      </c>
      <c r="D12" s="205" t="s">
        <v>169</v>
      </c>
      <c r="E12" s="205" t="s">
        <v>170</v>
      </c>
      <c r="F12" s="205" t="s">
        <v>168</v>
      </c>
      <c r="G12" s="205" t="s">
        <v>169</v>
      </c>
      <c r="H12" s="205" t="s">
        <v>170</v>
      </c>
      <c r="I12" s="205" t="s">
        <v>168</v>
      </c>
      <c r="J12" s="205" t="s">
        <v>169</v>
      </c>
      <c r="K12" s="205" t="s">
        <v>170</v>
      </c>
      <c r="L12" s="227" t="s">
        <v>171</v>
      </c>
      <c r="M12" s="227" t="s">
        <v>172</v>
      </c>
      <c r="N12" s="227" t="s">
        <v>173</v>
      </c>
    </row>
    <row r="13" spans="1:14">
      <c r="A13" s="294">
        <v>1</v>
      </c>
      <c r="B13" s="294"/>
      <c r="C13" s="205">
        <v>2</v>
      </c>
      <c r="D13" s="205">
        <v>3</v>
      </c>
      <c r="E13" s="205">
        <v>4</v>
      </c>
      <c r="F13" s="205">
        <v>5</v>
      </c>
      <c r="G13" s="209">
        <v>6</v>
      </c>
      <c r="H13" s="209">
        <v>7</v>
      </c>
      <c r="I13" s="209">
        <v>8</v>
      </c>
      <c r="J13" s="209">
        <v>9</v>
      </c>
      <c r="K13" s="209">
        <v>10</v>
      </c>
      <c r="L13" s="209">
        <v>11</v>
      </c>
      <c r="M13" s="209">
        <v>12</v>
      </c>
      <c r="N13" s="209">
        <v>13</v>
      </c>
    </row>
    <row r="14" spans="1:14">
      <c r="A14" s="300" t="s">
        <v>434</v>
      </c>
      <c r="B14" s="300"/>
      <c r="C14" s="52">
        <v>7100</v>
      </c>
      <c r="D14" s="52"/>
      <c r="E14" s="53"/>
      <c r="F14" s="52">
        <v>6442</v>
      </c>
      <c r="G14" s="52"/>
      <c r="H14" s="53"/>
      <c r="I14" s="57">
        <f t="shared" ref="I14:K15" si="0">F14-C14</f>
        <v>-658</v>
      </c>
      <c r="J14" s="57">
        <f t="shared" si="0"/>
        <v>0</v>
      </c>
      <c r="K14" s="57">
        <f t="shared" si="0"/>
        <v>0</v>
      </c>
      <c r="L14" s="57">
        <f t="shared" ref="L14:N15" si="1">(F14/C14)*100</f>
        <v>90.732394366197184</v>
      </c>
      <c r="M14" s="57" t="e">
        <f t="shared" si="1"/>
        <v>#DIV/0!</v>
      </c>
      <c r="N14" s="57" t="e">
        <f t="shared" si="1"/>
        <v>#DIV/0!</v>
      </c>
    </row>
    <row r="15" spans="1:14">
      <c r="A15" s="291"/>
      <c r="B15" s="291"/>
      <c r="C15" s="52"/>
      <c r="D15" s="52"/>
      <c r="E15" s="53"/>
      <c r="F15" s="52"/>
      <c r="G15" s="52"/>
      <c r="H15" s="53"/>
      <c r="I15" s="57">
        <f t="shared" si="0"/>
        <v>0</v>
      </c>
      <c r="J15" s="57">
        <f t="shared" si="0"/>
        <v>0</v>
      </c>
      <c r="K15" s="57">
        <f t="shared" si="0"/>
        <v>0</v>
      </c>
      <c r="L15" s="57" t="e">
        <f t="shared" si="1"/>
        <v>#DIV/0!</v>
      </c>
      <c r="M15" s="57" t="e">
        <f t="shared" si="1"/>
        <v>#DIV/0!</v>
      </c>
      <c r="N15" s="57" t="e">
        <f t="shared" si="1"/>
        <v>#DIV/0!</v>
      </c>
    </row>
    <row r="16" spans="1:14">
      <c r="A16" s="262" t="s">
        <v>174</v>
      </c>
      <c r="B16" s="263"/>
      <c r="C16" s="222">
        <f>SUM(C14:C15)</f>
        <v>7100</v>
      </c>
      <c r="D16" s="52"/>
      <c r="E16" s="53"/>
      <c r="F16" s="222">
        <f>SUM(F14:F15)</f>
        <v>6442</v>
      </c>
      <c r="G16" s="52"/>
      <c r="H16" s="53"/>
      <c r="I16" s="57">
        <f>F16-C16</f>
        <v>-658</v>
      </c>
      <c r="J16" s="52"/>
      <c r="K16" s="53"/>
      <c r="L16" s="57">
        <f>(F16/C16)*100</f>
        <v>90.732394366197184</v>
      </c>
      <c r="M16" s="52"/>
      <c r="N16" s="53"/>
    </row>
    <row r="17" spans="1:14" ht="11.25" customHeight="1">
      <c r="A17" s="210"/>
      <c r="B17" s="210"/>
      <c r="C17" s="210"/>
      <c r="D17" s="210"/>
      <c r="E17" s="210"/>
      <c r="F17" s="210"/>
      <c r="G17" s="210"/>
      <c r="H17" s="210"/>
      <c r="I17" s="210"/>
      <c r="J17" s="229"/>
      <c r="K17" s="229"/>
      <c r="L17" s="229"/>
      <c r="M17" s="229"/>
      <c r="N17" s="229"/>
    </row>
    <row r="18" spans="1:14" s="5" customFormat="1" ht="21" customHeight="1">
      <c r="A18" s="299" t="s">
        <v>175</v>
      </c>
      <c r="B18" s="299"/>
      <c r="C18" s="299"/>
      <c r="D18" s="299"/>
      <c r="E18" s="299"/>
      <c r="F18" s="299"/>
      <c r="G18" s="299"/>
      <c r="H18" s="299"/>
      <c r="I18" s="299"/>
    </row>
    <row r="19" spans="1:14" s="5" customFormat="1" ht="59.25" customHeight="1">
      <c r="A19" s="291" t="s">
        <v>28</v>
      </c>
      <c r="B19" s="278" t="s">
        <v>176</v>
      </c>
      <c r="C19" s="278" t="s">
        <v>177</v>
      </c>
      <c r="D19" s="278"/>
      <c r="E19" s="278" t="s">
        <v>178</v>
      </c>
      <c r="F19" s="291"/>
      <c r="G19" s="291"/>
      <c r="H19" s="291"/>
      <c r="I19" s="291"/>
      <c r="J19" s="291"/>
      <c r="K19" s="291"/>
      <c r="L19" s="291"/>
      <c r="M19" s="291"/>
      <c r="N19" s="291"/>
    </row>
    <row r="20" spans="1:14" s="5" customFormat="1" ht="39.75" customHeight="1">
      <c r="A20" s="291"/>
      <c r="B20" s="278"/>
      <c r="C20" s="205" t="s">
        <v>179</v>
      </c>
      <c r="D20" s="205" t="s">
        <v>180</v>
      </c>
      <c r="E20" s="205" t="s">
        <v>34</v>
      </c>
      <c r="F20" s="205" t="s">
        <v>35</v>
      </c>
      <c r="G20" s="205" t="s">
        <v>36</v>
      </c>
      <c r="H20" s="205" t="s">
        <v>181</v>
      </c>
      <c r="I20" s="278" t="s">
        <v>182</v>
      </c>
      <c r="J20" s="278"/>
      <c r="K20" s="278"/>
      <c r="L20" s="278"/>
      <c r="M20" s="278"/>
      <c r="N20" s="278"/>
    </row>
    <row r="21" spans="1:14" s="5" customFormat="1" ht="24.95" customHeight="1">
      <c r="A21" s="209">
        <v>1</v>
      </c>
      <c r="B21" s="205">
        <v>2</v>
      </c>
      <c r="C21" s="209">
        <v>3</v>
      </c>
      <c r="D21" s="205">
        <v>4</v>
      </c>
      <c r="E21" s="209">
        <v>5</v>
      </c>
      <c r="F21" s="205">
        <v>6</v>
      </c>
      <c r="G21" s="209">
        <v>7</v>
      </c>
      <c r="H21" s="205">
        <v>8</v>
      </c>
      <c r="I21" s="291">
        <v>9</v>
      </c>
      <c r="J21" s="291"/>
      <c r="K21" s="291"/>
      <c r="L21" s="291"/>
      <c r="M21" s="291"/>
      <c r="N21" s="291"/>
    </row>
    <row r="22" spans="1:14" s="5" customFormat="1" ht="24.95" customHeight="1">
      <c r="A22" s="290" t="s">
        <v>183</v>
      </c>
      <c r="B22" s="290"/>
      <c r="C22" s="290"/>
      <c r="D22" s="290"/>
      <c r="E22" s="290"/>
      <c r="F22" s="290"/>
      <c r="G22" s="290"/>
      <c r="H22" s="290"/>
      <c r="I22" s="290"/>
      <c r="J22" s="290"/>
      <c r="K22" s="290"/>
      <c r="L22" s="290"/>
      <c r="M22" s="290"/>
      <c r="N22" s="290"/>
    </row>
    <row r="23" spans="1:14" s="5" customFormat="1" ht="20.100000000000001" customHeight="1">
      <c r="A23" s="211" t="s">
        <v>39</v>
      </c>
      <c r="B23" s="7">
        <v>1000</v>
      </c>
      <c r="C23" s="56">
        <v>15649.9</v>
      </c>
      <c r="D23" s="56">
        <f>5382.5+6751+6442</f>
        <v>18575.5</v>
      </c>
      <c r="E23" s="56">
        <v>7100</v>
      </c>
      <c r="F23" s="56">
        <v>6441.9</v>
      </c>
      <c r="G23" s="56">
        <f>F23-E23</f>
        <v>-658.10000000000036</v>
      </c>
      <c r="H23" s="71">
        <f>(F23/E23)*100</f>
        <v>90.730985915492951</v>
      </c>
      <c r="I23" s="281"/>
      <c r="J23" s="281"/>
      <c r="K23" s="281"/>
      <c r="L23" s="281"/>
      <c r="M23" s="281"/>
      <c r="N23" s="281"/>
    </row>
    <row r="24" spans="1:14" s="5" customFormat="1" ht="20.100000000000001" customHeight="1">
      <c r="A24" s="211" t="s">
        <v>40</v>
      </c>
      <c r="B24" s="7">
        <v>1010</v>
      </c>
      <c r="C24" s="223">
        <f>SUM(C25:C33)</f>
        <v>-12917.100000000002</v>
      </c>
      <c r="D24" s="223">
        <f>SUM(D25:D33)</f>
        <v>-14143</v>
      </c>
      <c r="E24" s="223">
        <f>SUM(E25:E33)</f>
        <v>-6224</v>
      </c>
      <c r="F24" s="223">
        <f>SUM(F25:F33)</f>
        <v>-5139.3</v>
      </c>
      <c r="G24" s="56">
        <f t="shared" ref="G24:G88" si="2">F24-E24</f>
        <v>1084.6999999999998</v>
      </c>
      <c r="H24" s="71">
        <f t="shared" ref="H24:H88" si="3">(F24/E24)*100</f>
        <v>82.572300771208234</v>
      </c>
      <c r="I24" s="281"/>
      <c r="J24" s="281"/>
      <c r="K24" s="281"/>
      <c r="L24" s="281"/>
      <c r="M24" s="281"/>
      <c r="N24" s="281"/>
    </row>
    <row r="25" spans="1:14" s="2" customFormat="1" ht="20.100000000000001" customHeight="1">
      <c r="A25" s="228" t="s">
        <v>184</v>
      </c>
      <c r="B25" s="205">
        <v>1011</v>
      </c>
      <c r="C25" s="51">
        <v>-1678.3</v>
      </c>
      <c r="D25" s="51">
        <f>-471.8+-412+-590</f>
        <v>-1473.8</v>
      </c>
      <c r="E25" s="51">
        <v>-700</v>
      </c>
      <c r="F25" s="51">
        <v>-590</v>
      </c>
      <c r="G25" s="51">
        <f t="shared" si="2"/>
        <v>110</v>
      </c>
      <c r="H25" s="69">
        <f t="shared" si="3"/>
        <v>84.285714285714292</v>
      </c>
      <c r="I25" s="280"/>
      <c r="J25" s="280"/>
      <c r="K25" s="280"/>
      <c r="L25" s="280"/>
      <c r="M25" s="280"/>
      <c r="N25" s="280"/>
    </row>
    <row r="26" spans="1:14" s="2" customFormat="1" ht="20.100000000000001" customHeight="1">
      <c r="A26" s="228" t="s">
        <v>186</v>
      </c>
      <c r="B26" s="205">
        <v>1012</v>
      </c>
      <c r="C26" s="51" t="s">
        <v>185</v>
      </c>
      <c r="D26" s="51">
        <f>-13.2+-11</f>
        <v>-24.2</v>
      </c>
      <c r="E26" s="51" t="s">
        <v>185</v>
      </c>
      <c r="F26" s="51">
        <v>-11</v>
      </c>
      <c r="G26" s="51" t="e">
        <f t="shared" si="2"/>
        <v>#VALUE!</v>
      </c>
      <c r="H26" s="69" t="e">
        <f t="shared" si="3"/>
        <v>#VALUE!</v>
      </c>
      <c r="I26" s="280"/>
      <c r="J26" s="280"/>
      <c r="K26" s="280"/>
      <c r="L26" s="280"/>
      <c r="M26" s="280"/>
      <c r="N26" s="280"/>
    </row>
    <row r="27" spans="1:14" s="2" customFormat="1" ht="20.100000000000001" customHeight="1">
      <c r="A27" s="228" t="s">
        <v>421</v>
      </c>
      <c r="B27" s="205">
        <v>1013</v>
      </c>
      <c r="C27" s="51">
        <v>-512</v>
      </c>
      <c r="D27" s="51">
        <f>-258.3+-222+-90.7</f>
        <v>-571</v>
      </c>
      <c r="E27" s="51">
        <v>-128</v>
      </c>
      <c r="F27" s="51">
        <v>-90.7</v>
      </c>
      <c r="G27" s="51">
        <f t="shared" si="2"/>
        <v>37.299999999999997</v>
      </c>
      <c r="H27" s="69">
        <f t="shared" si="3"/>
        <v>70.859375</v>
      </c>
      <c r="I27" s="280"/>
      <c r="J27" s="280"/>
      <c r="K27" s="280"/>
      <c r="L27" s="280"/>
      <c r="M27" s="280"/>
      <c r="N27" s="280"/>
    </row>
    <row r="28" spans="1:14" s="2" customFormat="1" ht="75.75" customHeight="1">
      <c r="A28" s="228" t="s">
        <v>127</v>
      </c>
      <c r="B28" s="205">
        <v>1014</v>
      </c>
      <c r="C28" s="51">
        <v>-8602.1</v>
      </c>
      <c r="D28" s="51">
        <f>-2823.6+-3238+-3524</f>
        <v>-9585.6</v>
      </c>
      <c r="E28" s="51">
        <v>-4300</v>
      </c>
      <c r="F28" s="51">
        <v>-3524.3</v>
      </c>
      <c r="G28" s="51">
        <f t="shared" si="2"/>
        <v>775.69999999999982</v>
      </c>
      <c r="H28" s="69">
        <f t="shared" si="3"/>
        <v>81.960465116279067</v>
      </c>
      <c r="I28" s="280" t="s">
        <v>441</v>
      </c>
      <c r="J28" s="280"/>
      <c r="K28" s="280"/>
      <c r="L28" s="280"/>
      <c r="M28" s="280"/>
      <c r="N28" s="280"/>
    </row>
    <row r="29" spans="1:14" s="2" customFormat="1" ht="20.100000000000001" customHeight="1">
      <c r="A29" s="228" t="s">
        <v>187</v>
      </c>
      <c r="B29" s="205">
        <v>1015</v>
      </c>
      <c r="C29" s="51">
        <v>-1750.5</v>
      </c>
      <c r="D29" s="51">
        <f>-576.9+-659+-717</f>
        <v>-1952.9</v>
      </c>
      <c r="E29" s="51">
        <v>-946</v>
      </c>
      <c r="F29" s="51">
        <v>-717.2</v>
      </c>
      <c r="G29" s="51">
        <f t="shared" si="2"/>
        <v>228.79999999999995</v>
      </c>
      <c r="H29" s="69">
        <f t="shared" si="3"/>
        <v>75.813953488372093</v>
      </c>
      <c r="I29" s="280" t="s">
        <v>440</v>
      </c>
      <c r="J29" s="280"/>
      <c r="K29" s="280"/>
      <c r="L29" s="280"/>
      <c r="M29" s="280"/>
      <c r="N29" s="280"/>
    </row>
    <row r="30" spans="1:14" s="2" customFormat="1" ht="56.25">
      <c r="A30" s="228" t="s">
        <v>188</v>
      </c>
      <c r="B30" s="205">
        <v>1016</v>
      </c>
      <c r="C30" s="51" t="s">
        <v>185</v>
      </c>
      <c r="D30" s="51" t="s">
        <v>185</v>
      </c>
      <c r="E30" s="51" t="s">
        <v>185</v>
      </c>
      <c r="F30" s="51" t="s">
        <v>185</v>
      </c>
      <c r="G30" s="51" t="e">
        <f t="shared" si="2"/>
        <v>#VALUE!</v>
      </c>
      <c r="H30" s="69" t="e">
        <f t="shared" si="3"/>
        <v>#VALUE!</v>
      </c>
      <c r="I30" s="280"/>
      <c r="J30" s="280"/>
      <c r="K30" s="280"/>
      <c r="L30" s="280"/>
      <c r="M30" s="280"/>
      <c r="N30" s="280"/>
    </row>
    <row r="31" spans="1:14" s="2" customFormat="1">
      <c r="A31" s="228" t="s">
        <v>189</v>
      </c>
      <c r="B31" s="205">
        <v>1017</v>
      </c>
      <c r="C31" s="51">
        <v>-293.10000000000002</v>
      </c>
      <c r="D31" s="51">
        <f>-102.5+-175+-195.1</f>
        <v>-472.6</v>
      </c>
      <c r="E31" s="51">
        <v>-120</v>
      </c>
      <c r="F31" s="51">
        <v>-195.1</v>
      </c>
      <c r="G31" s="51">
        <f>F31-E31</f>
        <v>-75.099999999999994</v>
      </c>
      <c r="H31" s="69">
        <f>(F31/E31)*100</f>
        <v>162.58333333333331</v>
      </c>
      <c r="I31" s="286"/>
      <c r="J31" s="287"/>
      <c r="K31" s="287"/>
      <c r="L31" s="287"/>
      <c r="M31" s="287"/>
      <c r="N31" s="288"/>
    </row>
    <row r="32" spans="1:14" s="2" customFormat="1" ht="20.100000000000001" customHeight="1">
      <c r="A32" s="228" t="s">
        <v>190</v>
      </c>
      <c r="B32" s="205">
        <v>1018</v>
      </c>
      <c r="C32" s="51" t="s">
        <v>185</v>
      </c>
      <c r="D32" s="51" t="s">
        <v>185</v>
      </c>
      <c r="E32" s="51" t="s">
        <v>185</v>
      </c>
      <c r="F32" s="51" t="s">
        <v>185</v>
      </c>
      <c r="G32" s="51" t="e">
        <f t="shared" si="2"/>
        <v>#VALUE!</v>
      </c>
      <c r="H32" s="69" t="e">
        <f t="shared" si="3"/>
        <v>#VALUE!</v>
      </c>
      <c r="I32" s="280"/>
      <c r="J32" s="280"/>
      <c r="K32" s="280"/>
      <c r="L32" s="280"/>
      <c r="M32" s="280"/>
      <c r="N32" s="280"/>
    </row>
    <row r="33" spans="1:14" s="2" customFormat="1" ht="20.100000000000001" customHeight="1">
      <c r="A33" s="228" t="s">
        <v>411</v>
      </c>
      <c r="B33" s="205">
        <v>1019</v>
      </c>
      <c r="C33" s="51">
        <v>-81.099999999999994</v>
      </c>
      <c r="D33" s="51">
        <f>-19.9+-32+-11</f>
        <v>-62.9</v>
      </c>
      <c r="E33" s="51">
        <v>-30</v>
      </c>
      <c r="F33" s="51">
        <v>-11</v>
      </c>
      <c r="G33" s="51">
        <f t="shared" si="2"/>
        <v>19</v>
      </c>
      <c r="H33" s="69">
        <f t="shared" si="3"/>
        <v>36.666666666666664</v>
      </c>
      <c r="I33" s="280"/>
      <c r="J33" s="280"/>
      <c r="K33" s="280"/>
      <c r="L33" s="280"/>
      <c r="M33" s="280"/>
      <c r="N33" s="280"/>
    </row>
    <row r="34" spans="1:14" s="5" customFormat="1" ht="20.100000000000001" customHeight="1">
      <c r="A34" s="211" t="s">
        <v>191</v>
      </c>
      <c r="B34" s="7">
        <v>1020</v>
      </c>
      <c r="C34" s="223">
        <f>SUM(C23,C24)</f>
        <v>2732.7999999999975</v>
      </c>
      <c r="D34" s="223">
        <f>SUM(D23,D24)</f>
        <v>4432.5</v>
      </c>
      <c r="E34" s="223">
        <f>SUM(E23,E24)</f>
        <v>876</v>
      </c>
      <c r="F34" s="223">
        <f>SUM(F23,F24)</f>
        <v>1302.5999999999995</v>
      </c>
      <c r="G34" s="56">
        <f t="shared" si="2"/>
        <v>426.59999999999945</v>
      </c>
      <c r="H34" s="71">
        <f t="shared" si="3"/>
        <v>148.69863013698622</v>
      </c>
      <c r="I34" s="281"/>
      <c r="J34" s="281"/>
      <c r="K34" s="281"/>
      <c r="L34" s="281"/>
      <c r="M34" s="281"/>
      <c r="N34" s="281"/>
    </row>
    <row r="35" spans="1:14" s="5" customFormat="1" ht="20.100000000000001" customHeight="1">
      <c r="A35" s="211" t="s">
        <v>192</v>
      </c>
      <c r="B35" s="7">
        <v>1030</v>
      </c>
      <c r="C35" s="223">
        <f>SUM(C36:C55,C57)</f>
        <v>-3172.6</v>
      </c>
      <c r="D35" s="223">
        <f>SUM(D36:D55,D57)</f>
        <v>-4034.6</v>
      </c>
      <c r="E35" s="223">
        <f>SUM(E36:E55,E57)</f>
        <v>-1101</v>
      </c>
      <c r="F35" s="223">
        <f>SUM(F36:F55,F57)</f>
        <v>-1552.4</v>
      </c>
      <c r="G35" s="56">
        <f t="shared" si="2"/>
        <v>-451.40000000000009</v>
      </c>
      <c r="H35" s="71">
        <f t="shared" si="3"/>
        <v>140.99909173478659</v>
      </c>
      <c r="I35" s="281"/>
      <c r="J35" s="281"/>
      <c r="K35" s="281"/>
      <c r="L35" s="281"/>
      <c r="M35" s="281"/>
      <c r="N35" s="281"/>
    </row>
    <row r="36" spans="1:14" ht="20.100000000000001" customHeight="1">
      <c r="A36" s="228" t="s">
        <v>193</v>
      </c>
      <c r="B36" s="6">
        <v>1031</v>
      </c>
      <c r="C36" s="51" t="s">
        <v>185</v>
      </c>
      <c r="D36" s="51">
        <f>-9.3</f>
        <v>-9.3000000000000007</v>
      </c>
      <c r="E36" s="51" t="s">
        <v>185</v>
      </c>
      <c r="F36" s="51" t="s">
        <v>185</v>
      </c>
      <c r="G36" s="51" t="e">
        <f t="shared" si="2"/>
        <v>#VALUE!</v>
      </c>
      <c r="H36" s="69" t="e">
        <f t="shared" si="3"/>
        <v>#VALUE!</v>
      </c>
      <c r="I36" s="282"/>
      <c r="J36" s="282"/>
      <c r="K36" s="282"/>
      <c r="L36" s="282"/>
      <c r="M36" s="282"/>
      <c r="N36" s="282"/>
    </row>
    <row r="37" spans="1:14" ht="20.100000000000001" customHeight="1">
      <c r="A37" s="228" t="s">
        <v>194</v>
      </c>
      <c r="B37" s="6">
        <v>1032</v>
      </c>
      <c r="C37" s="51" t="s">
        <v>185</v>
      </c>
      <c r="D37" s="51" t="s">
        <v>185</v>
      </c>
      <c r="E37" s="51" t="s">
        <v>185</v>
      </c>
      <c r="F37" s="51" t="s">
        <v>185</v>
      </c>
      <c r="G37" s="51" t="e">
        <f t="shared" si="2"/>
        <v>#VALUE!</v>
      </c>
      <c r="H37" s="69" t="e">
        <f t="shared" si="3"/>
        <v>#VALUE!</v>
      </c>
      <c r="I37" s="282"/>
      <c r="J37" s="282"/>
      <c r="K37" s="282"/>
      <c r="L37" s="282"/>
      <c r="M37" s="282"/>
      <c r="N37" s="282"/>
    </row>
    <row r="38" spans="1:14" ht="20.100000000000001" customHeight="1">
      <c r="A38" s="228" t="s">
        <v>195</v>
      </c>
      <c r="B38" s="6">
        <v>1033</v>
      </c>
      <c r="C38" s="51" t="s">
        <v>185</v>
      </c>
      <c r="D38" s="51" t="s">
        <v>185</v>
      </c>
      <c r="E38" s="51" t="s">
        <v>185</v>
      </c>
      <c r="F38" s="51" t="s">
        <v>185</v>
      </c>
      <c r="G38" s="51" t="e">
        <f t="shared" si="2"/>
        <v>#VALUE!</v>
      </c>
      <c r="H38" s="69" t="e">
        <f t="shared" si="3"/>
        <v>#VALUE!</v>
      </c>
      <c r="I38" s="282"/>
      <c r="J38" s="282"/>
      <c r="K38" s="282"/>
      <c r="L38" s="282"/>
      <c r="M38" s="282"/>
      <c r="N38" s="282"/>
    </row>
    <row r="39" spans="1:14" ht="20.100000000000001" customHeight="1">
      <c r="A39" s="228" t="s">
        <v>196</v>
      </c>
      <c r="B39" s="6">
        <v>1034</v>
      </c>
      <c r="C39" s="51" t="s">
        <v>185</v>
      </c>
      <c r="D39" s="51" t="s">
        <v>185</v>
      </c>
      <c r="E39" s="51" t="s">
        <v>185</v>
      </c>
      <c r="F39" s="51" t="s">
        <v>185</v>
      </c>
      <c r="G39" s="51" t="e">
        <f t="shared" si="2"/>
        <v>#VALUE!</v>
      </c>
      <c r="H39" s="69" t="e">
        <f t="shared" si="3"/>
        <v>#VALUE!</v>
      </c>
      <c r="I39" s="282"/>
      <c r="J39" s="282"/>
      <c r="K39" s="282"/>
      <c r="L39" s="282"/>
      <c r="M39" s="282"/>
      <c r="N39" s="282"/>
    </row>
    <row r="40" spans="1:14" ht="20.100000000000001" customHeight="1">
      <c r="A40" s="228" t="s">
        <v>197</v>
      </c>
      <c r="B40" s="6">
        <v>1035</v>
      </c>
      <c r="C40" s="51" t="s">
        <v>185</v>
      </c>
      <c r="D40" s="51" t="s">
        <v>185</v>
      </c>
      <c r="E40" s="51" t="s">
        <v>185</v>
      </c>
      <c r="F40" s="51" t="s">
        <v>185</v>
      </c>
      <c r="G40" s="51" t="e">
        <f t="shared" si="2"/>
        <v>#VALUE!</v>
      </c>
      <c r="H40" s="69" t="e">
        <f t="shared" si="3"/>
        <v>#VALUE!</v>
      </c>
      <c r="I40" s="282"/>
      <c r="J40" s="282"/>
      <c r="K40" s="282"/>
      <c r="L40" s="282"/>
      <c r="M40" s="282"/>
      <c r="N40" s="282"/>
    </row>
    <row r="41" spans="1:14" s="2" customFormat="1" ht="20.100000000000001" customHeight="1">
      <c r="A41" s="228" t="s">
        <v>198</v>
      </c>
      <c r="B41" s="6">
        <v>1036</v>
      </c>
      <c r="C41" s="51">
        <v>-6.1</v>
      </c>
      <c r="D41" s="51">
        <f>-2.4+-4.5+-1.6</f>
        <v>-8.5</v>
      </c>
      <c r="E41" s="51">
        <v>-2</v>
      </c>
      <c r="F41" s="51">
        <v>-1.6</v>
      </c>
      <c r="G41" s="51">
        <f t="shared" si="2"/>
        <v>0.39999999999999991</v>
      </c>
      <c r="H41" s="69">
        <f t="shared" si="3"/>
        <v>80</v>
      </c>
      <c r="I41" s="282"/>
      <c r="J41" s="282"/>
      <c r="K41" s="282"/>
      <c r="L41" s="282"/>
      <c r="M41" s="282"/>
      <c r="N41" s="282"/>
    </row>
    <row r="42" spans="1:14" s="2" customFormat="1" ht="20.100000000000001" customHeight="1">
      <c r="A42" s="228" t="s">
        <v>199</v>
      </c>
      <c r="B42" s="6">
        <v>1037</v>
      </c>
      <c r="C42" s="51">
        <v>-10.1</v>
      </c>
      <c r="D42" s="51">
        <f>-1.8+-4.6+-3</f>
        <v>-9.3999999999999986</v>
      </c>
      <c r="E42" s="51">
        <v>-3</v>
      </c>
      <c r="F42" s="51">
        <v>-3</v>
      </c>
      <c r="G42" s="51">
        <f t="shared" si="2"/>
        <v>0</v>
      </c>
      <c r="H42" s="69">
        <f t="shared" si="3"/>
        <v>100</v>
      </c>
      <c r="I42" s="282"/>
      <c r="J42" s="282"/>
      <c r="K42" s="282"/>
      <c r="L42" s="282"/>
      <c r="M42" s="282"/>
      <c r="N42" s="282"/>
    </row>
    <row r="43" spans="1:14" s="2" customFormat="1" ht="20.100000000000001" customHeight="1">
      <c r="A43" s="228" t="s">
        <v>200</v>
      </c>
      <c r="B43" s="6">
        <v>1038</v>
      </c>
      <c r="C43" s="51">
        <v>-2222.8000000000002</v>
      </c>
      <c r="D43" s="51">
        <f>-841.2+-916+-1098</f>
        <v>-2855.2</v>
      </c>
      <c r="E43" s="51">
        <v>-800</v>
      </c>
      <c r="F43" s="51">
        <v>-1098.2</v>
      </c>
      <c r="G43" s="51">
        <f t="shared" si="2"/>
        <v>-298.20000000000005</v>
      </c>
      <c r="H43" s="69">
        <f t="shared" si="3"/>
        <v>137.27500000000001</v>
      </c>
      <c r="I43" s="282" t="s">
        <v>442</v>
      </c>
      <c r="J43" s="282"/>
      <c r="K43" s="282"/>
      <c r="L43" s="282"/>
      <c r="M43" s="282"/>
      <c r="N43" s="282"/>
    </row>
    <row r="44" spans="1:14" s="2" customFormat="1" ht="20.100000000000001" customHeight="1">
      <c r="A44" s="228" t="s">
        <v>201</v>
      </c>
      <c r="B44" s="6">
        <v>1039</v>
      </c>
      <c r="C44" s="51">
        <v>-446.7</v>
      </c>
      <c r="D44" s="51">
        <f>-171.4+-181+-228</f>
        <v>-580.4</v>
      </c>
      <c r="E44" s="51">
        <v>-198</v>
      </c>
      <c r="F44" s="51">
        <v>-227.9</v>
      </c>
      <c r="G44" s="51">
        <f t="shared" si="2"/>
        <v>-29.900000000000006</v>
      </c>
      <c r="H44" s="69">
        <f t="shared" si="3"/>
        <v>115.1010101010101</v>
      </c>
      <c r="I44" s="282"/>
      <c r="J44" s="282"/>
      <c r="K44" s="282"/>
      <c r="L44" s="282"/>
      <c r="M44" s="282"/>
      <c r="N44" s="282"/>
    </row>
    <row r="45" spans="1:14" s="2" customFormat="1" ht="42.75" customHeight="1">
      <c r="A45" s="228" t="s">
        <v>202</v>
      </c>
      <c r="B45" s="6">
        <v>1040</v>
      </c>
      <c r="C45" s="51">
        <v>-96.5</v>
      </c>
      <c r="D45" s="51">
        <f>-35.1+-27.2+-4.7</f>
        <v>-67</v>
      </c>
      <c r="E45" s="51">
        <v>-20</v>
      </c>
      <c r="F45" s="51">
        <v>-4.7</v>
      </c>
      <c r="G45" s="51">
        <f t="shared" si="2"/>
        <v>15.3</v>
      </c>
      <c r="H45" s="69">
        <f t="shared" si="3"/>
        <v>23.5</v>
      </c>
      <c r="I45" s="282"/>
      <c r="J45" s="282"/>
      <c r="K45" s="282"/>
      <c r="L45" s="282"/>
      <c r="M45" s="282"/>
      <c r="N45" s="282"/>
    </row>
    <row r="46" spans="1:14" s="2" customFormat="1" ht="42.75" customHeight="1">
      <c r="A46" s="228" t="s">
        <v>203</v>
      </c>
      <c r="B46" s="6">
        <v>1041</v>
      </c>
      <c r="C46" s="51" t="s">
        <v>185</v>
      </c>
      <c r="D46" s="51" t="s">
        <v>185</v>
      </c>
      <c r="E46" s="51" t="s">
        <v>185</v>
      </c>
      <c r="F46" s="51" t="s">
        <v>185</v>
      </c>
      <c r="G46" s="51" t="e">
        <f t="shared" si="2"/>
        <v>#VALUE!</v>
      </c>
      <c r="H46" s="69" t="e">
        <f t="shared" si="3"/>
        <v>#VALUE!</v>
      </c>
      <c r="I46" s="282"/>
      <c r="J46" s="282"/>
      <c r="K46" s="282"/>
      <c r="L46" s="282"/>
      <c r="M46" s="282"/>
      <c r="N46" s="282"/>
    </row>
    <row r="47" spans="1:14" s="2" customFormat="1" ht="20.100000000000001" customHeight="1">
      <c r="A47" s="228" t="s">
        <v>204</v>
      </c>
      <c r="B47" s="6">
        <v>1042</v>
      </c>
      <c r="C47" s="51" t="s">
        <v>185</v>
      </c>
      <c r="D47" s="51" t="s">
        <v>185</v>
      </c>
      <c r="E47" s="51" t="s">
        <v>185</v>
      </c>
      <c r="F47" s="51" t="s">
        <v>185</v>
      </c>
      <c r="G47" s="51" t="e">
        <f t="shared" si="2"/>
        <v>#VALUE!</v>
      </c>
      <c r="H47" s="69" t="e">
        <f t="shared" si="3"/>
        <v>#VALUE!</v>
      </c>
      <c r="I47" s="282"/>
      <c r="J47" s="282"/>
      <c r="K47" s="282"/>
      <c r="L47" s="282"/>
      <c r="M47" s="282"/>
      <c r="N47" s="282"/>
    </row>
    <row r="48" spans="1:14" s="2" customFormat="1" ht="20.100000000000001" customHeight="1">
      <c r="A48" s="228" t="s">
        <v>205</v>
      </c>
      <c r="B48" s="6">
        <v>1043</v>
      </c>
      <c r="C48" s="51" t="s">
        <v>185</v>
      </c>
      <c r="D48" s="51" t="s">
        <v>185</v>
      </c>
      <c r="E48" s="51" t="s">
        <v>185</v>
      </c>
      <c r="F48" s="51" t="s">
        <v>185</v>
      </c>
      <c r="G48" s="51" t="e">
        <f t="shared" si="2"/>
        <v>#VALUE!</v>
      </c>
      <c r="H48" s="69" t="e">
        <f t="shared" si="3"/>
        <v>#VALUE!</v>
      </c>
      <c r="I48" s="282"/>
      <c r="J48" s="282"/>
      <c r="K48" s="282"/>
      <c r="L48" s="282"/>
      <c r="M48" s="282"/>
      <c r="N48" s="282"/>
    </row>
    <row r="49" spans="1:14" s="2" customFormat="1" ht="20.100000000000001" customHeight="1">
      <c r="A49" s="228" t="s">
        <v>206</v>
      </c>
      <c r="B49" s="6">
        <v>1044</v>
      </c>
      <c r="C49" s="51" t="s">
        <v>185</v>
      </c>
      <c r="D49" s="51" t="s">
        <v>185</v>
      </c>
      <c r="E49" s="51">
        <v>-2</v>
      </c>
      <c r="F49" s="51" t="s">
        <v>185</v>
      </c>
      <c r="G49" s="51" t="e">
        <f t="shared" si="2"/>
        <v>#VALUE!</v>
      </c>
      <c r="H49" s="69" t="e">
        <f t="shared" si="3"/>
        <v>#VALUE!</v>
      </c>
      <c r="I49" s="282"/>
      <c r="J49" s="282"/>
      <c r="K49" s="282"/>
      <c r="L49" s="282"/>
      <c r="M49" s="282"/>
      <c r="N49" s="282"/>
    </row>
    <row r="50" spans="1:14" s="2" customFormat="1" ht="20.100000000000001" customHeight="1">
      <c r="A50" s="228" t="s">
        <v>207</v>
      </c>
      <c r="B50" s="6">
        <v>1045</v>
      </c>
      <c r="C50" s="51" t="s">
        <v>185</v>
      </c>
      <c r="D50" s="51" t="s">
        <v>185</v>
      </c>
      <c r="E50" s="51" t="s">
        <v>185</v>
      </c>
      <c r="F50" s="51" t="s">
        <v>185</v>
      </c>
      <c r="G50" s="51" t="e">
        <f t="shared" si="2"/>
        <v>#VALUE!</v>
      </c>
      <c r="H50" s="69" t="e">
        <f t="shared" si="3"/>
        <v>#VALUE!</v>
      </c>
      <c r="I50" s="282"/>
      <c r="J50" s="282"/>
      <c r="K50" s="282"/>
      <c r="L50" s="282"/>
      <c r="M50" s="282"/>
      <c r="N50" s="282"/>
    </row>
    <row r="51" spans="1:14" s="2" customFormat="1" ht="20.100000000000001" customHeight="1">
      <c r="A51" s="228" t="s">
        <v>208</v>
      </c>
      <c r="B51" s="6">
        <v>1046</v>
      </c>
      <c r="C51" s="51" t="s">
        <v>185</v>
      </c>
      <c r="D51" s="51" t="s">
        <v>185</v>
      </c>
      <c r="E51" s="51" t="s">
        <v>185</v>
      </c>
      <c r="F51" s="51" t="s">
        <v>185</v>
      </c>
      <c r="G51" s="51" t="e">
        <f t="shared" si="2"/>
        <v>#VALUE!</v>
      </c>
      <c r="H51" s="69" t="e">
        <f t="shared" si="3"/>
        <v>#VALUE!</v>
      </c>
      <c r="I51" s="282"/>
      <c r="J51" s="282"/>
      <c r="K51" s="282"/>
      <c r="L51" s="282"/>
      <c r="M51" s="282"/>
      <c r="N51" s="282"/>
    </row>
    <row r="52" spans="1:14" s="2" customFormat="1" ht="20.100000000000001" customHeight="1">
      <c r="A52" s="228" t="s">
        <v>209</v>
      </c>
      <c r="B52" s="6">
        <v>1047</v>
      </c>
      <c r="C52" s="51" t="s">
        <v>185</v>
      </c>
      <c r="D52" s="51" t="s">
        <v>185</v>
      </c>
      <c r="E52" s="51" t="s">
        <v>185</v>
      </c>
      <c r="F52" s="51" t="s">
        <v>185</v>
      </c>
      <c r="G52" s="51" t="e">
        <f t="shared" si="2"/>
        <v>#VALUE!</v>
      </c>
      <c r="H52" s="69" t="e">
        <f t="shared" si="3"/>
        <v>#VALUE!</v>
      </c>
      <c r="I52" s="282"/>
      <c r="J52" s="282"/>
      <c r="K52" s="282"/>
      <c r="L52" s="282"/>
      <c r="M52" s="282"/>
      <c r="N52" s="282"/>
    </row>
    <row r="53" spans="1:14" s="2" customFormat="1" ht="20.100000000000001" customHeight="1">
      <c r="A53" s="228" t="s">
        <v>210</v>
      </c>
      <c r="B53" s="6">
        <v>1048</v>
      </c>
      <c r="C53" s="51" t="s">
        <v>185</v>
      </c>
      <c r="D53" s="51" t="s">
        <v>185</v>
      </c>
      <c r="E53" s="51" t="s">
        <v>185</v>
      </c>
      <c r="F53" s="51" t="s">
        <v>185</v>
      </c>
      <c r="G53" s="51" t="e">
        <f t="shared" si="2"/>
        <v>#VALUE!</v>
      </c>
      <c r="H53" s="69" t="e">
        <f t="shared" si="3"/>
        <v>#VALUE!</v>
      </c>
      <c r="I53" s="282"/>
      <c r="J53" s="282"/>
      <c r="K53" s="282"/>
      <c r="L53" s="282"/>
      <c r="M53" s="282"/>
      <c r="N53" s="282"/>
    </row>
    <row r="54" spans="1:14" s="2" customFormat="1" ht="20.100000000000001" customHeight="1">
      <c r="A54" s="228" t="s">
        <v>211</v>
      </c>
      <c r="B54" s="6">
        <v>1049</v>
      </c>
      <c r="C54" s="51">
        <v>-2.2999999999999998</v>
      </c>
      <c r="D54" s="51" t="s">
        <v>185</v>
      </c>
      <c r="E54" s="51">
        <v>-1</v>
      </c>
      <c r="F54" s="51" t="s">
        <v>185</v>
      </c>
      <c r="G54" s="51" t="e">
        <f t="shared" si="2"/>
        <v>#VALUE!</v>
      </c>
      <c r="H54" s="69" t="e">
        <f t="shared" si="3"/>
        <v>#VALUE!</v>
      </c>
      <c r="I54" s="282"/>
      <c r="J54" s="282"/>
      <c r="K54" s="282"/>
      <c r="L54" s="282"/>
      <c r="M54" s="282"/>
      <c r="N54" s="282"/>
    </row>
    <row r="55" spans="1:14" s="2" customFormat="1" ht="42.75" customHeight="1">
      <c r="A55" s="228" t="s">
        <v>212</v>
      </c>
      <c r="B55" s="6">
        <v>1050</v>
      </c>
      <c r="C55" s="51" t="s">
        <v>185</v>
      </c>
      <c r="D55" s="51">
        <f>-22+-60</f>
        <v>-82</v>
      </c>
      <c r="E55" s="51" t="s">
        <v>185</v>
      </c>
      <c r="F55" s="51">
        <v>-60</v>
      </c>
      <c r="G55" s="51" t="e">
        <f t="shared" si="2"/>
        <v>#VALUE!</v>
      </c>
      <c r="H55" s="69" t="e">
        <f t="shared" si="3"/>
        <v>#VALUE!</v>
      </c>
      <c r="I55" s="282" t="s">
        <v>439</v>
      </c>
      <c r="J55" s="282"/>
      <c r="K55" s="282"/>
      <c r="L55" s="282"/>
      <c r="M55" s="282"/>
      <c r="N55" s="282"/>
    </row>
    <row r="56" spans="1:14" s="2" customFormat="1" ht="20.100000000000001" customHeight="1">
      <c r="A56" s="228" t="s">
        <v>213</v>
      </c>
      <c r="B56" s="209" t="s">
        <v>214</v>
      </c>
      <c r="C56" s="51" t="s">
        <v>185</v>
      </c>
      <c r="D56" s="51">
        <f>-22</f>
        <v>-22</v>
      </c>
      <c r="E56" s="51" t="s">
        <v>185</v>
      </c>
      <c r="F56" s="51" t="s">
        <v>185</v>
      </c>
      <c r="G56" s="51" t="e">
        <f t="shared" si="2"/>
        <v>#VALUE!</v>
      </c>
      <c r="H56" s="69" t="e">
        <f t="shared" si="3"/>
        <v>#VALUE!</v>
      </c>
      <c r="I56" s="282"/>
      <c r="J56" s="282"/>
      <c r="K56" s="282"/>
      <c r="L56" s="282"/>
      <c r="M56" s="282"/>
      <c r="N56" s="282"/>
    </row>
    <row r="57" spans="1:14" s="2" customFormat="1" ht="39.75" customHeight="1">
      <c r="A57" s="228" t="s">
        <v>438</v>
      </c>
      <c r="B57" s="6">
        <v>1051</v>
      </c>
      <c r="C57" s="51">
        <v>-388.1</v>
      </c>
      <c r="D57" s="51">
        <f>-191.8+-74+-157</f>
        <v>-422.8</v>
      </c>
      <c r="E57" s="51">
        <v>-75</v>
      </c>
      <c r="F57" s="51">
        <v>-157</v>
      </c>
      <c r="G57" s="51">
        <f t="shared" si="2"/>
        <v>-82</v>
      </c>
      <c r="H57" s="69">
        <f t="shared" si="3"/>
        <v>209.33333333333331</v>
      </c>
      <c r="I57" s="282"/>
      <c r="J57" s="282"/>
      <c r="K57" s="282"/>
      <c r="L57" s="282"/>
      <c r="M57" s="282"/>
      <c r="N57" s="282"/>
    </row>
    <row r="58" spans="1:14" s="5" customFormat="1" ht="20.100000000000001" customHeight="1">
      <c r="A58" s="211" t="s">
        <v>215</v>
      </c>
      <c r="B58" s="7">
        <v>1060</v>
      </c>
      <c r="C58" s="223">
        <f>SUM(C59:C65)</f>
        <v>0</v>
      </c>
      <c r="D58" s="223">
        <f>SUM(D59:D65)</f>
        <v>0</v>
      </c>
      <c r="E58" s="223">
        <f>SUM(E59:E65)</f>
        <v>0</v>
      </c>
      <c r="F58" s="223">
        <f>SUM(F59:F65)</f>
        <v>0</v>
      </c>
      <c r="G58" s="56">
        <f t="shared" si="2"/>
        <v>0</v>
      </c>
      <c r="H58" s="71" t="e">
        <f t="shared" si="3"/>
        <v>#DIV/0!</v>
      </c>
      <c r="I58" s="281"/>
      <c r="J58" s="281"/>
      <c r="K58" s="281"/>
      <c r="L58" s="281"/>
      <c r="M58" s="281"/>
      <c r="N58" s="281"/>
    </row>
    <row r="59" spans="1:14" s="2" customFormat="1" ht="20.100000000000001" customHeight="1">
      <c r="A59" s="228" t="s">
        <v>216</v>
      </c>
      <c r="B59" s="6">
        <v>1061</v>
      </c>
      <c r="C59" s="51" t="s">
        <v>185</v>
      </c>
      <c r="D59" s="51" t="s">
        <v>185</v>
      </c>
      <c r="E59" s="51" t="s">
        <v>185</v>
      </c>
      <c r="F59" s="51" t="s">
        <v>185</v>
      </c>
      <c r="G59" s="51" t="e">
        <f t="shared" si="2"/>
        <v>#VALUE!</v>
      </c>
      <c r="H59" s="69" t="e">
        <f t="shared" si="3"/>
        <v>#VALUE!</v>
      </c>
      <c r="I59" s="282"/>
      <c r="J59" s="282"/>
      <c r="K59" s="282"/>
      <c r="L59" s="282"/>
      <c r="M59" s="282"/>
      <c r="N59" s="282"/>
    </row>
    <row r="60" spans="1:14" s="2" customFormat="1" ht="20.100000000000001" customHeight="1">
      <c r="A60" s="228" t="s">
        <v>217</v>
      </c>
      <c r="B60" s="6">
        <v>1062</v>
      </c>
      <c r="C60" s="51" t="s">
        <v>185</v>
      </c>
      <c r="D60" s="51" t="s">
        <v>185</v>
      </c>
      <c r="E60" s="51" t="s">
        <v>185</v>
      </c>
      <c r="F60" s="51" t="s">
        <v>185</v>
      </c>
      <c r="G60" s="51" t="e">
        <f t="shared" si="2"/>
        <v>#VALUE!</v>
      </c>
      <c r="H60" s="69" t="e">
        <f t="shared" si="3"/>
        <v>#VALUE!</v>
      </c>
      <c r="I60" s="282"/>
      <c r="J60" s="282"/>
      <c r="K60" s="282"/>
      <c r="L60" s="282"/>
      <c r="M60" s="282"/>
      <c r="N60" s="282"/>
    </row>
    <row r="61" spans="1:14" s="2" customFormat="1" ht="20.100000000000001" customHeight="1">
      <c r="A61" s="228" t="s">
        <v>200</v>
      </c>
      <c r="B61" s="6">
        <v>1063</v>
      </c>
      <c r="C61" s="51" t="s">
        <v>185</v>
      </c>
      <c r="D61" s="51" t="s">
        <v>185</v>
      </c>
      <c r="E61" s="51" t="s">
        <v>185</v>
      </c>
      <c r="F61" s="51" t="s">
        <v>185</v>
      </c>
      <c r="G61" s="51" t="e">
        <f t="shared" si="2"/>
        <v>#VALUE!</v>
      </c>
      <c r="H61" s="69" t="e">
        <f t="shared" si="3"/>
        <v>#VALUE!</v>
      </c>
      <c r="I61" s="282"/>
      <c r="J61" s="282"/>
      <c r="K61" s="282"/>
      <c r="L61" s="282"/>
      <c r="M61" s="282"/>
      <c r="N61" s="282"/>
    </row>
    <row r="62" spans="1:14" s="2" customFormat="1" ht="20.100000000000001" customHeight="1">
      <c r="A62" s="228" t="s">
        <v>201</v>
      </c>
      <c r="B62" s="6">
        <v>1064</v>
      </c>
      <c r="C62" s="51" t="s">
        <v>185</v>
      </c>
      <c r="D62" s="51" t="s">
        <v>185</v>
      </c>
      <c r="E62" s="51" t="s">
        <v>185</v>
      </c>
      <c r="F62" s="51" t="s">
        <v>185</v>
      </c>
      <c r="G62" s="51" t="e">
        <f t="shared" si="2"/>
        <v>#VALUE!</v>
      </c>
      <c r="H62" s="69" t="e">
        <f t="shared" si="3"/>
        <v>#VALUE!</v>
      </c>
      <c r="I62" s="282"/>
      <c r="J62" s="282"/>
      <c r="K62" s="282"/>
      <c r="L62" s="282"/>
      <c r="M62" s="282"/>
      <c r="N62" s="282"/>
    </row>
    <row r="63" spans="1:14" s="2" customFormat="1" ht="20.100000000000001" customHeight="1">
      <c r="A63" s="228" t="s">
        <v>218</v>
      </c>
      <c r="B63" s="6">
        <v>1065</v>
      </c>
      <c r="C63" s="51" t="s">
        <v>185</v>
      </c>
      <c r="D63" s="51" t="s">
        <v>185</v>
      </c>
      <c r="E63" s="51" t="s">
        <v>185</v>
      </c>
      <c r="F63" s="51" t="s">
        <v>185</v>
      </c>
      <c r="G63" s="51" t="e">
        <f t="shared" si="2"/>
        <v>#VALUE!</v>
      </c>
      <c r="H63" s="69" t="e">
        <f t="shared" si="3"/>
        <v>#VALUE!</v>
      </c>
      <c r="I63" s="282"/>
      <c r="J63" s="282"/>
      <c r="K63" s="282"/>
      <c r="L63" s="282"/>
      <c r="M63" s="282"/>
      <c r="N63" s="282"/>
    </row>
    <row r="64" spans="1:14" s="2" customFormat="1" ht="20.100000000000001" customHeight="1">
      <c r="A64" s="228" t="s">
        <v>219</v>
      </c>
      <c r="B64" s="6">
        <v>1066</v>
      </c>
      <c r="C64" s="51" t="s">
        <v>185</v>
      </c>
      <c r="D64" s="51" t="s">
        <v>185</v>
      </c>
      <c r="E64" s="51" t="s">
        <v>185</v>
      </c>
      <c r="F64" s="51" t="s">
        <v>185</v>
      </c>
      <c r="G64" s="51" t="e">
        <f t="shared" si="2"/>
        <v>#VALUE!</v>
      </c>
      <c r="H64" s="69" t="e">
        <f t="shared" si="3"/>
        <v>#VALUE!</v>
      </c>
      <c r="I64" s="282"/>
      <c r="J64" s="282"/>
      <c r="K64" s="282"/>
      <c r="L64" s="282"/>
      <c r="M64" s="282"/>
      <c r="N64" s="282"/>
    </row>
    <row r="65" spans="1:14" s="2" customFormat="1" ht="20.100000000000001" customHeight="1">
      <c r="A65" s="228" t="s">
        <v>220</v>
      </c>
      <c r="B65" s="6">
        <v>1067</v>
      </c>
      <c r="C65" s="51" t="s">
        <v>185</v>
      </c>
      <c r="D65" s="51" t="s">
        <v>185</v>
      </c>
      <c r="E65" s="51" t="s">
        <v>185</v>
      </c>
      <c r="F65" s="51" t="s">
        <v>185</v>
      </c>
      <c r="G65" s="51" t="e">
        <f t="shared" si="2"/>
        <v>#VALUE!</v>
      </c>
      <c r="H65" s="69" t="e">
        <f t="shared" si="3"/>
        <v>#VALUE!</v>
      </c>
      <c r="I65" s="282"/>
      <c r="J65" s="282"/>
      <c r="K65" s="282"/>
      <c r="L65" s="282"/>
      <c r="M65" s="282"/>
      <c r="N65" s="282"/>
    </row>
    <row r="66" spans="1:14" s="11" customFormat="1" ht="20.100000000000001" customHeight="1">
      <c r="A66" s="211" t="s">
        <v>221</v>
      </c>
      <c r="B66" s="7">
        <v>1070</v>
      </c>
      <c r="C66" s="223">
        <f>SUM(C67:C69)</f>
        <v>1302</v>
      </c>
      <c r="D66" s="223">
        <f>SUM(D67:D69)</f>
        <v>1162.4000000000001</v>
      </c>
      <c r="E66" s="223">
        <f>SUM(E67:E69)</f>
        <v>250</v>
      </c>
      <c r="F66" s="223">
        <f>SUM(F67:F69)</f>
        <v>246.3</v>
      </c>
      <c r="G66" s="56">
        <f t="shared" si="2"/>
        <v>-3.6999999999999886</v>
      </c>
      <c r="H66" s="71">
        <f t="shared" si="3"/>
        <v>98.52000000000001</v>
      </c>
      <c r="I66" s="281"/>
      <c r="J66" s="281"/>
      <c r="K66" s="281"/>
      <c r="L66" s="281"/>
      <c r="M66" s="281"/>
      <c r="N66" s="281"/>
    </row>
    <row r="67" spans="1:14" s="2" customFormat="1" ht="20.100000000000001" customHeight="1">
      <c r="A67" s="228" t="s">
        <v>222</v>
      </c>
      <c r="B67" s="6">
        <v>1071</v>
      </c>
      <c r="C67" s="51"/>
      <c r="D67" s="51"/>
      <c r="E67" s="51"/>
      <c r="F67" s="51"/>
      <c r="G67" s="51">
        <f t="shared" si="2"/>
        <v>0</v>
      </c>
      <c r="H67" s="69" t="e">
        <f t="shared" si="3"/>
        <v>#DIV/0!</v>
      </c>
      <c r="I67" s="282"/>
      <c r="J67" s="282"/>
      <c r="K67" s="282"/>
      <c r="L67" s="282"/>
      <c r="M67" s="282"/>
      <c r="N67" s="282"/>
    </row>
    <row r="68" spans="1:14" s="2" customFormat="1" ht="20.100000000000001" customHeight="1">
      <c r="A68" s="228" t="s">
        <v>223</v>
      </c>
      <c r="B68" s="6">
        <v>1072</v>
      </c>
      <c r="C68" s="51"/>
      <c r="D68" s="51"/>
      <c r="E68" s="51"/>
      <c r="F68" s="51"/>
      <c r="G68" s="51">
        <f t="shared" si="2"/>
        <v>0</v>
      </c>
      <c r="H68" s="69" t="e">
        <f t="shared" si="3"/>
        <v>#DIV/0!</v>
      </c>
      <c r="I68" s="282"/>
      <c r="J68" s="282"/>
      <c r="K68" s="282"/>
      <c r="L68" s="282"/>
      <c r="M68" s="282"/>
      <c r="N68" s="282"/>
    </row>
    <row r="69" spans="1:14" s="2" customFormat="1" ht="20.100000000000001" customHeight="1">
      <c r="A69" s="228" t="s">
        <v>412</v>
      </c>
      <c r="B69" s="6">
        <v>1073</v>
      </c>
      <c r="C69" s="51">
        <v>1302</v>
      </c>
      <c r="D69" s="51">
        <f>508.4+408+246</f>
        <v>1162.4000000000001</v>
      </c>
      <c r="E69" s="51">
        <v>250</v>
      </c>
      <c r="F69" s="51">
        <v>246.3</v>
      </c>
      <c r="G69" s="51">
        <f t="shared" si="2"/>
        <v>-3.6999999999999886</v>
      </c>
      <c r="H69" s="69">
        <f t="shared" si="3"/>
        <v>98.52000000000001</v>
      </c>
      <c r="I69" s="282"/>
      <c r="J69" s="282"/>
      <c r="K69" s="282"/>
      <c r="L69" s="282"/>
      <c r="M69" s="282"/>
      <c r="N69" s="282"/>
    </row>
    <row r="70" spans="1:14" s="11" customFormat="1" ht="20.100000000000001" customHeight="1">
      <c r="A70" s="101" t="s">
        <v>224</v>
      </c>
      <c r="B70" s="7">
        <v>1080</v>
      </c>
      <c r="C70" s="223">
        <f>SUM(C71:C76)</f>
        <v>-193.5</v>
      </c>
      <c r="D70" s="223">
        <f>SUM(D71:D76)</f>
        <v>-213.4</v>
      </c>
      <c r="E70" s="223">
        <f>SUM(E71:E76)</f>
        <v>-60</v>
      </c>
      <c r="F70" s="223">
        <f>SUM(F71:F76)</f>
        <v>-93</v>
      </c>
      <c r="G70" s="56">
        <f t="shared" si="2"/>
        <v>-33</v>
      </c>
      <c r="H70" s="71">
        <f t="shared" si="3"/>
        <v>155</v>
      </c>
      <c r="I70" s="281"/>
      <c r="J70" s="281"/>
      <c r="K70" s="281"/>
      <c r="L70" s="281"/>
      <c r="M70" s="281"/>
      <c r="N70" s="281"/>
    </row>
    <row r="71" spans="1:14" s="2" customFormat="1" ht="20.100000000000001" customHeight="1">
      <c r="A71" s="228" t="s">
        <v>222</v>
      </c>
      <c r="B71" s="6">
        <v>1081</v>
      </c>
      <c r="C71" s="51" t="s">
        <v>185</v>
      </c>
      <c r="D71" s="51" t="s">
        <v>185</v>
      </c>
      <c r="E71" s="51" t="s">
        <v>185</v>
      </c>
      <c r="F71" s="51" t="s">
        <v>185</v>
      </c>
      <c r="G71" s="56" t="e">
        <f t="shared" si="2"/>
        <v>#VALUE!</v>
      </c>
      <c r="H71" s="71" t="e">
        <f t="shared" si="3"/>
        <v>#VALUE!</v>
      </c>
      <c r="I71" s="282"/>
      <c r="J71" s="282"/>
      <c r="K71" s="282"/>
      <c r="L71" s="282"/>
      <c r="M71" s="282"/>
      <c r="N71" s="282"/>
    </row>
    <row r="72" spans="1:14" s="2" customFormat="1" ht="20.100000000000001" customHeight="1">
      <c r="A72" s="228" t="s">
        <v>225</v>
      </c>
      <c r="B72" s="6">
        <v>1082</v>
      </c>
      <c r="C72" s="51" t="s">
        <v>185</v>
      </c>
      <c r="D72" s="51" t="s">
        <v>185</v>
      </c>
      <c r="E72" s="51" t="s">
        <v>185</v>
      </c>
      <c r="F72" s="51" t="s">
        <v>185</v>
      </c>
      <c r="G72" s="56" t="e">
        <f t="shared" si="2"/>
        <v>#VALUE!</v>
      </c>
      <c r="H72" s="71" t="e">
        <f t="shared" si="3"/>
        <v>#VALUE!</v>
      </c>
      <c r="I72" s="282"/>
      <c r="J72" s="282"/>
      <c r="K72" s="282"/>
      <c r="L72" s="282"/>
      <c r="M72" s="282"/>
      <c r="N72" s="282"/>
    </row>
    <row r="73" spans="1:14" s="2" customFormat="1" ht="20.100000000000001" customHeight="1">
      <c r="A73" s="228" t="s">
        <v>226</v>
      </c>
      <c r="B73" s="6">
        <v>1083</v>
      </c>
      <c r="C73" s="51" t="s">
        <v>185</v>
      </c>
      <c r="D73" s="51" t="s">
        <v>185</v>
      </c>
      <c r="E73" s="51" t="s">
        <v>185</v>
      </c>
      <c r="F73" s="51" t="s">
        <v>185</v>
      </c>
      <c r="G73" s="56" t="e">
        <f t="shared" si="2"/>
        <v>#VALUE!</v>
      </c>
      <c r="H73" s="71" t="e">
        <f t="shared" si="3"/>
        <v>#VALUE!</v>
      </c>
      <c r="I73" s="282"/>
      <c r="J73" s="282"/>
      <c r="K73" s="282"/>
      <c r="L73" s="282"/>
      <c r="M73" s="282"/>
      <c r="N73" s="282"/>
    </row>
    <row r="74" spans="1:14" s="2" customFormat="1" ht="20.100000000000001" customHeight="1">
      <c r="A74" s="228" t="s">
        <v>227</v>
      </c>
      <c r="B74" s="6">
        <v>1084</v>
      </c>
      <c r="C74" s="51" t="s">
        <v>185</v>
      </c>
      <c r="D74" s="51" t="s">
        <v>185</v>
      </c>
      <c r="E74" s="51" t="s">
        <v>185</v>
      </c>
      <c r="F74" s="51" t="s">
        <v>185</v>
      </c>
      <c r="G74" s="56" t="e">
        <f t="shared" si="2"/>
        <v>#VALUE!</v>
      </c>
      <c r="H74" s="71" t="e">
        <f t="shared" si="3"/>
        <v>#VALUE!</v>
      </c>
      <c r="I74" s="282"/>
      <c r="J74" s="282"/>
      <c r="K74" s="282"/>
      <c r="L74" s="282"/>
      <c r="M74" s="282"/>
      <c r="N74" s="282"/>
    </row>
    <row r="75" spans="1:14" s="2" customFormat="1" ht="20.100000000000001" customHeight="1">
      <c r="A75" s="228" t="s">
        <v>228</v>
      </c>
      <c r="B75" s="6">
        <v>1085</v>
      </c>
      <c r="C75" s="51" t="s">
        <v>185</v>
      </c>
      <c r="D75" s="51" t="s">
        <v>185</v>
      </c>
      <c r="E75" s="51" t="s">
        <v>185</v>
      </c>
      <c r="F75" s="51" t="s">
        <v>185</v>
      </c>
      <c r="G75" s="56" t="e">
        <f t="shared" si="2"/>
        <v>#VALUE!</v>
      </c>
      <c r="H75" s="71" t="e">
        <f t="shared" si="3"/>
        <v>#VALUE!</v>
      </c>
      <c r="I75" s="282"/>
      <c r="J75" s="282"/>
      <c r="K75" s="282"/>
      <c r="L75" s="282"/>
      <c r="M75" s="282"/>
      <c r="N75" s="282"/>
    </row>
    <row r="76" spans="1:14" s="2" customFormat="1" ht="20.100000000000001" customHeight="1">
      <c r="A76" s="228" t="s">
        <v>413</v>
      </c>
      <c r="B76" s="6">
        <v>1086</v>
      </c>
      <c r="C76" s="51">
        <v>-193.5</v>
      </c>
      <c r="D76" s="51">
        <f>-53.1+-67.3+-93</f>
        <v>-213.4</v>
      </c>
      <c r="E76" s="51">
        <v>-60</v>
      </c>
      <c r="F76" s="51">
        <v>-93</v>
      </c>
      <c r="G76" s="56">
        <f>F76-E76</f>
        <v>-33</v>
      </c>
      <c r="H76" s="71">
        <f t="shared" si="3"/>
        <v>155</v>
      </c>
      <c r="I76" s="282"/>
      <c r="J76" s="282"/>
      <c r="K76" s="282"/>
      <c r="L76" s="282"/>
      <c r="M76" s="282"/>
      <c r="N76" s="282"/>
    </row>
    <row r="77" spans="1:14" s="5" customFormat="1" ht="20.100000000000001" customHeight="1">
      <c r="A77" s="211" t="s">
        <v>229</v>
      </c>
      <c r="B77" s="7">
        <v>1100</v>
      </c>
      <c r="C77" s="223">
        <f>SUM(C34,C35,C58,C66,C70)</f>
        <v>668.69999999999754</v>
      </c>
      <c r="D77" s="223">
        <f>SUM(D34,D35,D58,D66,D70)</f>
        <v>1346.9</v>
      </c>
      <c r="E77" s="223">
        <f>SUM(E34,E35,E58,E66,E70)</f>
        <v>-35</v>
      </c>
      <c r="F77" s="223">
        <f>SUM(F34,F35,F58,F66,F70)</f>
        <v>-96.500000000000625</v>
      </c>
      <c r="G77" s="56">
        <f t="shared" si="2"/>
        <v>-61.500000000000625</v>
      </c>
      <c r="H77" s="71">
        <f t="shared" si="3"/>
        <v>275.71428571428748</v>
      </c>
      <c r="I77" s="281"/>
      <c r="J77" s="281"/>
      <c r="K77" s="281"/>
      <c r="L77" s="281"/>
      <c r="M77" s="281"/>
      <c r="N77" s="281"/>
    </row>
    <row r="78" spans="1:14" s="5" customFormat="1" ht="20.100000000000001" customHeight="1">
      <c r="A78" s="211" t="s">
        <v>230</v>
      </c>
      <c r="B78" s="7">
        <v>1110</v>
      </c>
      <c r="C78" s="56"/>
      <c r="D78" s="56"/>
      <c r="E78" s="56"/>
      <c r="F78" s="56"/>
      <c r="G78" s="56">
        <f t="shared" si="2"/>
        <v>0</v>
      </c>
      <c r="H78" s="71" t="e">
        <f t="shared" si="3"/>
        <v>#DIV/0!</v>
      </c>
      <c r="I78" s="281"/>
      <c r="J78" s="281"/>
      <c r="K78" s="281"/>
      <c r="L78" s="281"/>
      <c r="M78" s="281"/>
      <c r="N78" s="281"/>
    </row>
    <row r="79" spans="1:14" s="5" customFormat="1" ht="20.100000000000001" customHeight="1">
      <c r="A79" s="211" t="s">
        <v>231</v>
      </c>
      <c r="B79" s="7">
        <v>1120</v>
      </c>
      <c r="C79" s="56" t="s">
        <v>185</v>
      </c>
      <c r="D79" s="56" t="s">
        <v>185</v>
      </c>
      <c r="E79" s="56" t="s">
        <v>185</v>
      </c>
      <c r="F79" s="56" t="s">
        <v>185</v>
      </c>
      <c r="G79" s="56" t="e">
        <f t="shared" si="2"/>
        <v>#VALUE!</v>
      </c>
      <c r="H79" s="71" t="e">
        <f t="shared" si="3"/>
        <v>#VALUE!</v>
      </c>
      <c r="I79" s="281"/>
      <c r="J79" s="281"/>
      <c r="K79" s="281"/>
      <c r="L79" s="281"/>
      <c r="M79" s="281"/>
      <c r="N79" s="281"/>
    </row>
    <row r="80" spans="1:14" s="5" customFormat="1" ht="20.100000000000001" customHeight="1">
      <c r="A80" s="211" t="s">
        <v>232</v>
      </c>
      <c r="B80" s="7">
        <v>1130</v>
      </c>
      <c r="C80" s="56"/>
      <c r="D80" s="56"/>
      <c r="E80" s="56"/>
      <c r="F80" s="56"/>
      <c r="G80" s="56">
        <f t="shared" si="2"/>
        <v>0</v>
      </c>
      <c r="H80" s="71" t="e">
        <f t="shared" si="3"/>
        <v>#DIV/0!</v>
      </c>
      <c r="I80" s="281"/>
      <c r="J80" s="281"/>
      <c r="K80" s="281"/>
      <c r="L80" s="281"/>
      <c r="M80" s="281"/>
      <c r="N80" s="281"/>
    </row>
    <row r="81" spans="1:14" s="5" customFormat="1" ht="20.100000000000001" customHeight="1">
      <c r="A81" s="211" t="s">
        <v>233</v>
      </c>
      <c r="B81" s="7">
        <v>1140</v>
      </c>
      <c r="C81" s="56" t="s">
        <v>185</v>
      </c>
      <c r="D81" s="56" t="s">
        <v>185</v>
      </c>
      <c r="E81" s="56" t="s">
        <v>185</v>
      </c>
      <c r="F81" s="56" t="s">
        <v>185</v>
      </c>
      <c r="G81" s="56" t="e">
        <f t="shared" si="2"/>
        <v>#VALUE!</v>
      </c>
      <c r="H81" s="71" t="e">
        <f t="shared" si="3"/>
        <v>#VALUE!</v>
      </c>
      <c r="I81" s="281"/>
      <c r="J81" s="281"/>
      <c r="K81" s="281"/>
      <c r="L81" s="281"/>
      <c r="M81" s="281"/>
      <c r="N81" s="281"/>
    </row>
    <row r="82" spans="1:14" s="5" customFormat="1" ht="20.100000000000001" customHeight="1">
      <c r="A82" s="211" t="s">
        <v>234</v>
      </c>
      <c r="B82" s="7">
        <v>1150</v>
      </c>
      <c r="C82" s="223">
        <f>SUM(C83:C84)</f>
        <v>238.3</v>
      </c>
      <c r="D82" s="223">
        <f>SUM(D83:D84)</f>
        <v>309.2</v>
      </c>
      <c r="E82" s="223">
        <f>SUM(E83:E84)</f>
        <v>95</v>
      </c>
      <c r="F82" s="223">
        <f>SUM(F83:F84)</f>
        <v>127.4</v>
      </c>
      <c r="G82" s="56">
        <f t="shared" si="2"/>
        <v>32.400000000000006</v>
      </c>
      <c r="H82" s="71">
        <f t="shared" si="3"/>
        <v>134.10526315789474</v>
      </c>
      <c r="I82" s="281"/>
      <c r="J82" s="281"/>
      <c r="K82" s="281"/>
      <c r="L82" s="281"/>
      <c r="M82" s="281"/>
      <c r="N82" s="281"/>
    </row>
    <row r="83" spans="1:14" ht="20.100000000000001" customHeight="1">
      <c r="A83" s="228" t="s">
        <v>222</v>
      </c>
      <c r="B83" s="6">
        <v>1151</v>
      </c>
      <c r="C83" s="51"/>
      <c r="D83" s="51"/>
      <c r="E83" s="51"/>
      <c r="F83" s="51"/>
      <c r="G83" s="51">
        <f t="shared" si="2"/>
        <v>0</v>
      </c>
      <c r="H83" s="69" t="e">
        <f t="shared" si="3"/>
        <v>#DIV/0!</v>
      </c>
      <c r="I83" s="282"/>
      <c r="J83" s="282"/>
      <c r="K83" s="282"/>
      <c r="L83" s="282"/>
      <c r="M83" s="282"/>
      <c r="N83" s="282"/>
    </row>
    <row r="84" spans="1:14" ht="20.100000000000001" customHeight="1">
      <c r="A84" s="228" t="s">
        <v>414</v>
      </c>
      <c r="B84" s="6">
        <v>1152</v>
      </c>
      <c r="C84" s="51">
        <v>238.3</v>
      </c>
      <c r="D84" s="51">
        <f>83+99.2+127</f>
        <v>309.2</v>
      </c>
      <c r="E84" s="51">
        <v>95</v>
      </c>
      <c r="F84" s="51">
        <v>127.4</v>
      </c>
      <c r="G84" s="51">
        <f t="shared" si="2"/>
        <v>32.400000000000006</v>
      </c>
      <c r="H84" s="69">
        <f t="shared" si="3"/>
        <v>134.10526315789474</v>
      </c>
      <c r="I84" s="282" t="s">
        <v>415</v>
      </c>
      <c r="J84" s="282"/>
      <c r="K84" s="282"/>
      <c r="L84" s="282"/>
      <c r="M84" s="282"/>
      <c r="N84" s="282"/>
    </row>
    <row r="85" spans="1:14" s="5" customFormat="1" ht="20.100000000000001" customHeight="1">
      <c r="A85" s="211" t="s">
        <v>235</v>
      </c>
      <c r="B85" s="7">
        <v>1160</v>
      </c>
      <c r="C85" s="223">
        <f>SUM(C86:C87)</f>
        <v>0</v>
      </c>
      <c r="D85" s="223">
        <f>SUM(D86:D87)</f>
        <v>0</v>
      </c>
      <c r="E85" s="223">
        <f>SUM(E86:E87)</f>
        <v>0</v>
      </c>
      <c r="F85" s="223">
        <f>SUM(F86:F87)</f>
        <v>0</v>
      </c>
      <c r="G85" s="56">
        <f t="shared" si="2"/>
        <v>0</v>
      </c>
      <c r="H85" s="71" t="e">
        <f t="shared" si="3"/>
        <v>#DIV/0!</v>
      </c>
      <c r="I85" s="281"/>
      <c r="J85" s="281"/>
      <c r="K85" s="281"/>
      <c r="L85" s="281"/>
      <c r="M85" s="281"/>
      <c r="N85" s="281"/>
    </row>
    <row r="86" spans="1:14" ht="20.100000000000001" customHeight="1">
      <c r="A86" s="228" t="s">
        <v>222</v>
      </c>
      <c r="B86" s="6">
        <v>1161</v>
      </c>
      <c r="C86" s="51" t="s">
        <v>185</v>
      </c>
      <c r="D86" s="51" t="s">
        <v>185</v>
      </c>
      <c r="E86" s="51" t="s">
        <v>185</v>
      </c>
      <c r="F86" s="51" t="s">
        <v>185</v>
      </c>
      <c r="G86" s="56" t="e">
        <f t="shared" si="2"/>
        <v>#VALUE!</v>
      </c>
      <c r="H86" s="71" t="e">
        <f t="shared" si="3"/>
        <v>#VALUE!</v>
      </c>
      <c r="I86" s="282"/>
      <c r="J86" s="282"/>
      <c r="K86" s="282"/>
      <c r="L86" s="282"/>
      <c r="M86" s="282"/>
      <c r="N86" s="282"/>
    </row>
    <row r="87" spans="1:14" ht="20.100000000000001" customHeight="1">
      <c r="A87" s="228" t="s">
        <v>236</v>
      </c>
      <c r="B87" s="6">
        <v>1162</v>
      </c>
      <c r="C87" s="51" t="s">
        <v>185</v>
      </c>
      <c r="D87" s="51" t="s">
        <v>185</v>
      </c>
      <c r="E87" s="51" t="s">
        <v>185</v>
      </c>
      <c r="F87" s="51" t="s">
        <v>185</v>
      </c>
      <c r="G87" s="56" t="e">
        <f t="shared" si="2"/>
        <v>#VALUE!</v>
      </c>
      <c r="H87" s="71" t="e">
        <f t="shared" si="3"/>
        <v>#VALUE!</v>
      </c>
      <c r="I87" s="282"/>
      <c r="J87" s="282"/>
      <c r="K87" s="282"/>
      <c r="L87" s="282"/>
      <c r="M87" s="282"/>
      <c r="N87" s="282"/>
    </row>
    <row r="88" spans="1:14" s="5" customFormat="1" ht="20.100000000000001" customHeight="1">
      <c r="A88" s="211" t="s">
        <v>237</v>
      </c>
      <c r="B88" s="7">
        <v>1170</v>
      </c>
      <c r="C88" s="223">
        <f>SUM(C77:C82,C85)</f>
        <v>906.9999999999975</v>
      </c>
      <c r="D88" s="223">
        <f>SUM(D77:D82,D85)</f>
        <v>1656.1000000000001</v>
      </c>
      <c r="E88" s="223">
        <f>SUM(E77:E82,E85)</f>
        <v>60</v>
      </c>
      <c r="F88" s="223">
        <f>SUM(F77:F82,F85)</f>
        <v>30.89999999999938</v>
      </c>
      <c r="G88" s="56">
        <f t="shared" si="2"/>
        <v>-29.10000000000062</v>
      </c>
      <c r="H88" s="71">
        <f t="shared" si="3"/>
        <v>51.49999999999897</v>
      </c>
      <c r="I88" s="281"/>
      <c r="J88" s="281"/>
      <c r="K88" s="281"/>
      <c r="L88" s="281"/>
      <c r="M88" s="281"/>
      <c r="N88" s="281"/>
    </row>
    <row r="89" spans="1:14" ht="20.100000000000001" customHeight="1">
      <c r="A89" s="228" t="s">
        <v>238</v>
      </c>
      <c r="B89" s="205">
        <v>1180</v>
      </c>
      <c r="C89" s="51" t="s">
        <v>185</v>
      </c>
      <c r="D89" s="51" t="s">
        <v>185</v>
      </c>
      <c r="E89" s="51" t="s">
        <v>185</v>
      </c>
      <c r="F89" s="51" t="s">
        <v>185</v>
      </c>
      <c r="G89" s="51" t="e">
        <f t="shared" ref="G89:G98" si="4">F89-E89</f>
        <v>#VALUE!</v>
      </c>
      <c r="H89" s="69" t="e">
        <f t="shared" ref="H89:H98" si="5">(F89/E89)*100</f>
        <v>#VALUE!</v>
      </c>
      <c r="I89" s="282"/>
      <c r="J89" s="282"/>
      <c r="K89" s="282"/>
      <c r="L89" s="282"/>
      <c r="M89" s="282"/>
      <c r="N89" s="282"/>
    </row>
    <row r="90" spans="1:14" ht="20.100000000000001" customHeight="1">
      <c r="A90" s="228" t="s">
        <v>239</v>
      </c>
      <c r="B90" s="205">
        <v>1181</v>
      </c>
      <c r="C90" s="51"/>
      <c r="D90" s="51"/>
      <c r="E90" s="51"/>
      <c r="F90" s="51"/>
      <c r="G90" s="51">
        <f t="shared" si="4"/>
        <v>0</v>
      </c>
      <c r="H90" s="69" t="e">
        <f t="shared" si="5"/>
        <v>#DIV/0!</v>
      </c>
      <c r="I90" s="282"/>
      <c r="J90" s="282"/>
      <c r="K90" s="282"/>
      <c r="L90" s="282"/>
      <c r="M90" s="282"/>
      <c r="N90" s="282"/>
    </row>
    <row r="91" spans="1:14" ht="20.100000000000001" customHeight="1">
      <c r="A91" s="228" t="s">
        <v>240</v>
      </c>
      <c r="B91" s="6">
        <v>1190</v>
      </c>
      <c r="C91" s="51"/>
      <c r="D91" s="51"/>
      <c r="E91" s="51"/>
      <c r="F91" s="51"/>
      <c r="G91" s="51">
        <f t="shared" si="4"/>
        <v>0</v>
      </c>
      <c r="H91" s="69" t="e">
        <f t="shared" si="5"/>
        <v>#DIV/0!</v>
      </c>
      <c r="I91" s="282"/>
      <c r="J91" s="282"/>
      <c r="K91" s="282"/>
      <c r="L91" s="282"/>
      <c r="M91" s="282"/>
      <c r="N91" s="282"/>
    </row>
    <row r="92" spans="1:14" ht="20.100000000000001" customHeight="1">
      <c r="A92" s="228" t="s">
        <v>241</v>
      </c>
      <c r="B92" s="209">
        <v>1191</v>
      </c>
      <c r="C92" s="51" t="s">
        <v>185</v>
      </c>
      <c r="D92" s="51" t="s">
        <v>185</v>
      </c>
      <c r="E92" s="51" t="s">
        <v>185</v>
      </c>
      <c r="F92" s="51" t="s">
        <v>185</v>
      </c>
      <c r="G92" s="51" t="e">
        <f t="shared" si="4"/>
        <v>#VALUE!</v>
      </c>
      <c r="H92" s="69" t="e">
        <f t="shared" si="5"/>
        <v>#VALUE!</v>
      </c>
      <c r="I92" s="282"/>
      <c r="J92" s="282"/>
      <c r="K92" s="282"/>
      <c r="L92" s="282"/>
      <c r="M92" s="282"/>
      <c r="N92" s="282"/>
    </row>
    <row r="93" spans="1:14" s="5" customFormat="1" ht="20.100000000000001" customHeight="1">
      <c r="A93" s="211" t="s">
        <v>242</v>
      </c>
      <c r="B93" s="7">
        <v>1200</v>
      </c>
      <c r="C93" s="223">
        <f>SUM(C88:C92)</f>
        <v>906.9999999999975</v>
      </c>
      <c r="D93" s="223">
        <f>SUM(D88:D92)</f>
        <v>1656.1000000000001</v>
      </c>
      <c r="E93" s="223">
        <f>SUM(E88:E92)</f>
        <v>60</v>
      </c>
      <c r="F93" s="223">
        <f>SUM(F88:F92)</f>
        <v>30.89999999999938</v>
      </c>
      <c r="G93" s="56">
        <f t="shared" si="4"/>
        <v>-29.10000000000062</v>
      </c>
      <c r="H93" s="71">
        <f t="shared" si="5"/>
        <v>51.49999999999897</v>
      </c>
      <c r="I93" s="281"/>
      <c r="J93" s="281"/>
      <c r="K93" s="281"/>
      <c r="L93" s="281"/>
      <c r="M93" s="281"/>
      <c r="N93" s="281"/>
    </row>
    <row r="94" spans="1:14" ht="45" customHeight="1">
      <c r="A94" s="228" t="s">
        <v>243</v>
      </c>
      <c r="B94" s="209">
        <v>1201</v>
      </c>
      <c r="C94" s="51">
        <v>907</v>
      </c>
      <c r="D94" s="51">
        <v>1656</v>
      </c>
      <c r="E94" s="51">
        <v>60</v>
      </c>
      <c r="F94" s="51">
        <v>31</v>
      </c>
      <c r="G94" s="56">
        <f t="shared" si="4"/>
        <v>-29</v>
      </c>
      <c r="H94" s="71">
        <f t="shared" si="5"/>
        <v>51.666666666666671</v>
      </c>
      <c r="I94" s="280" t="s">
        <v>444</v>
      </c>
      <c r="J94" s="280"/>
      <c r="K94" s="280"/>
      <c r="L94" s="280"/>
      <c r="M94" s="280"/>
      <c r="N94" s="280"/>
    </row>
    <row r="95" spans="1:14" ht="20.100000000000001" customHeight="1">
      <c r="A95" s="228" t="s">
        <v>244</v>
      </c>
      <c r="B95" s="209">
        <v>1202</v>
      </c>
      <c r="C95" s="51" t="s">
        <v>185</v>
      </c>
      <c r="D95" s="51" t="s">
        <v>185</v>
      </c>
      <c r="E95" s="51" t="s">
        <v>185</v>
      </c>
      <c r="F95" s="51" t="s">
        <v>185</v>
      </c>
      <c r="G95" s="56" t="e">
        <f t="shared" si="4"/>
        <v>#VALUE!</v>
      </c>
      <c r="H95" s="71" t="e">
        <f t="shared" si="5"/>
        <v>#VALUE!</v>
      </c>
      <c r="I95" s="280"/>
      <c r="J95" s="280"/>
      <c r="K95" s="280"/>
      <c r="L95" s="280"/>
      <c r="M95" s="280"/>
      <c r="N95" s="280"/>
    </row>
    <row r="96" spans="1:14" s="5" customFormat="1" ht="20.100000000000001" customHeight="1">
      <c r="A96" s="211" t="s">
        <v>245</v>
      </c>
      <c r="B96" s="7">
        <v>1210</v>
      </c>
      <c r="C96" s="223">
        <f>SUM(C23,C66,C78,C80,C82,C90,C91)</f>
        <v>17190.2</v>
      </c>
      <c r="D96" s="223">
        <f>SUM(D23,D66,D78,D80,D82,D90,D91)</f>
        <v>20047.100000000002</v>
      </c>
      <c r="E96" s="223">
        <f>SUM(E23,E66,E78,E80,E82,E90,E91)</f>
        <v>7445</v>
      </c>
      <c r="F96" s="223">
        <f>SUM(F23,F66,F78,F80,F82,F90,F91)</f>
        <v>6815.5999999999995</v>
      </c>
      <c r="G96" s="56">
        <f t="shared" si="4"/>
        <v>-629.40000000000055</v>
      </c>
      <c r="H96" s="71">
        <f t="shared" si="5"/>
        <v>91.546004029550019</v>
      </c>
      <c r="I96" s="281"/>
      <c r="J96" s="281"/>
      <c r="K96" s="281"/>
      <c r="L96" s="281"/>
      <c r="M96" s="281"/>
      <c r="N96" s="281"/>
    </row>
    <row r="97" spans="1:16" s="5" customFormat="1" ht="20.100000000000001" customHeight="1">
      <c r="A97" s="211" t="s">
        <v>246</v>
      </c>
      <c r="B97" s="7">
        <v>1220</v>
      </c>
      <c r="C97" s="223">
        <f>SUM(C24,C35,C58,C70,C79,C81,C85,C89,C92)</f>
        <v>-16283.200000000003</v>
      </c>
      <c r="D97" s="223">
        <f>SUM(D24,D35,D58,D70,D79,D81,D85,D89,D92)</f>
        <v>-18391</v>
      </c>
      <c r="E97" s="223">
        <f>SUM(E24,E35,E58,E70,E79,E81,E85,E89,E92)</f>
        <v>-7385</v>
      </c>
      <c r="F97" s="223">
        <f>SUM(F24,F35,F58,F70,F79,F81,F85,F89,F92)</f>
        <v>-6784.7000000000007</v>
      </c>
      <c r="G97" s="56">
        <f t="shared" si="4"/>
        <v>600.29999999999927</v>
      </c>
      <c r="H97" s="71">
        <f t="shared" si="5"/>
        <v>91.871360866621544</v>
      </c>
      <c r="I97" s="281"/>
      <c r="J97" s="281"/>
      <c r="K97" s="281"/>
      <c r="L97" s="281"/>
      <c r="M97" s="281"/>
      <c r="N97" s="281"/>
    </row>
    <row r="98" spans="1:16" ht="20.100000000000001" customHeight="1">
      <c r="A98" s="228" t="s">
        <v>247</v>
      </c>
      <c r="B98" s="6">
        <v>1230</v>
      </c>
      <c r="C98" s="51"/>
      <c r="D98" s="51"/>
      <c r="E98" s="51"/>
      <c r="F98" s="51"/>
      <c r="G98" s="51">
        <f t="shared" si="4"/>
        <v>0</v>
      </c>
      <c r="H98" s="69" t="e">
        <f t="shared" si="5"/>
        <v>#DIV/0!</v>
      </c>
      <c r="I98" s="282"/>
      <c r="J98" s="282"/>
      <c r="K98" s="282"/>
      <c r="L98" s="282"/>
      <c r="M98" s="282"/>
      <c r="N98" s="282"/>
    </row>
    <row r="99" spans="1:16" s="5" customFormat="1" ht="37.5">
      <c r="A99" s="146" t="s">
        <v>248</v>
      </c>
      <c r="B99" s="7">
        <v>1300</v>
      </c>
      <c r="C99" s="223">
        <f>C77+C106</f>
        <v>1058.2999999999975</v>
      </c>
      <c r="D99" s="223">
        <f>D77+D106</f>
        <v>1886.5</v>
      </c>
      <c r="E99" s="223">
        <f>E77+E106</f>
        <v>105</v>
      </c>
      <c r="F99" s="223">
        <f>F77+F106</f>
        <v>103.29999999999936</v>
      </c>
      <c r="G99" s="51">
        <f t="shared" ref="G99:G108" si="6">F99-E99</f>
        <v>-1.7000000000006423</v>
      </c>
      <c r="H99" s="69">
        <f t="shared" ref="H99:H108" si="7">(F99/E99)*100</f>
        <v>98.380952380951769</v>
      </c>
      <c r="I99" s="281"/>
      <c r="J99" s="281"/>
      <c r="K99" s="281"/>
      <c r="L99" s="281"/>
      <c r="M99" s="281"/>
      <c r="N99" s="281"/>
    </row>
    <row r="100" spans="1:16" s="5" customFormat="1" ht="20.100000000000001" customHeight="1">
      <c r="A100" s="211" t="s">
        <v>249</v>
      </c>
      <c r="B100" s="211"/>
      <c r="C100" s="211"/>
      <c r="D100" s="211"/>
      <c r="E100" s="211"/>
      <c r="F100" s="211"/>
      <c r="G100" s="51">
        <f t="shared" si="6"/>
        <v>0</v>
      </c>
      <c r="H100" s="69" t="e">
        <f t="shared" si="7"/>
        <v>#DIV/0!</v>
      </c>
      <c r="I100" s="283"/>
      <c r="J100" s="283"/>
      <c r="K100" s="283"/>
      <c r="L100" s="283"/>
      <c r="M100" s="283"/>
      <c r="N100" s="283"/>
    </row>
    <row r="101" spans="1:16" s="5" customFormat="1" ht="20.100000000000001" customHeight="1">
      <c r="A101" s="228" t="s">
        <v>250</v>
      </c>
      <c r="B101" s="6">
        <v>1400</v>
      </c>
      <c r="C101" s="51">
        <f>C102+C103</f>
        <v>2678.0000000000014</v>
      </c>
      <c r="D101" s="51">
        <f>D102+D103</f>
        <v>2663.9000000000005</v>
      </c>
      <c r="E101" s="51">
        <f>E102+E103</f>
        <v>941</v>
      </c>
      <c r="F101" s="51">
        <f>F102+F103</f>
        <v>924.30000000000109</v>
      </c>
      <c r="G101" s="51">
        <f t="shared" si="6"/>
        <v>-16.699999999998909</v>
      </c>
      <c r="H101" s="69">
        <f t="shared" si="7"/>
        <v>98.225292242295552</v>
      </c>
      <c r="I101" s="282"/>
      <c r="J101" s="282"/>
      <c r="K101" s="282"/>
      <c r="L101" s="282"/>
      <c r="M101" s="282"/>
      <c r="N101" s="282"/>
    </row>
    <row r="102" spans="1:16" s="5" customFormat="1" ht="20.100000000000001" customHeight="1">
      <c r="A102" s="228" t="s">
        <v>251</v>
      </c>
      <c r="B102" s="215">
        <v>1401</v>
      </c>
      <c r="C102" s="51">
        <f>-1*C97-C103-C104-C105-C106-C107</f>
        <v>2166.0000000000014</v>
      </c>
      <c r="D102" s="51">
        <f>-1*D97-D103-D104-D105-D106-D107</f>
        <v>2092.9000000000005</v>
      </c>
      <c r="E102" s="51">
        <f>-1*E97-E103-E104-E105-E106-E107</f>
        <v>813</v>
      </c>
      <c r="F102" s="51">
        <f>-1*F97-F103-F104-F105-F106-F107</f>
        <v>833.60000000000105</v>
      </c>
      <c r="G102" s="51">
        <f t="shared" si="6"/>
        <v>20.600000000001046</v>
      </c>
      <c r="H102" s="69">
        <f t="shared" si="7"/>
        <v>102.53382533825351</v>
      </c>
      <c r="I102" s="280"/>
      <c r="J102" s="280"/>
      <c r="K102" s="280"/>
      <c r="L102" s="280"/>
      <c r="M102" s="280"/>
      <c r="N102" s="280"/>
    </row>
    <row r="103" spans="1:16" s="5" customFormat="1" ht="20.100000000000001" customHeight="1">
      <c r="A103" s="228" t="s">
        <v>252</v>
      </c>
      <c r="B103" s="215">
        <v>1402</v>
      </c>
      <c r="C103" s="51">
        <f>-1*(C27)</f>
        <v>512</v>
      </c>
      <c r="D103" s="51">
        <f>-1*(D27)</f>
        <v>571</v>
      </c>
      <c r="E103" s="51">
        <f>-1*(E27)</f>
        <v>128</v>
      </c>
      <c r="F103" s="51">
        <f>-1*(F27)</f>
        <v>90.7</v>
      </c>
      <c r="G103" s="51">
        <f t="shared" si="6"/>
        <v>-37.299999999999997</v>
      </c>
      <c r="H103" s="69">
        <f t="shared" si="7"/>
        <v>70.859375</v>
      </c>
      <c r="I103" s="280"/>
      <c r="J103" s="280"/>
      <c r="K103" s="280"/>
      <c r="L103" s="280"/>
      <c r="M103" s="280"/>
      <c r="N103" s="280"/>
    </row>
    <row r="104" spans="1:16" s="5" customFormat="1" ht="20.100000000000001" customHeight="1">
      <c r="A104" s="228" t="s">
        <v>127</v>
      </c>
      <c r="B104" s="9">
        <v>1410</v>
      </c>
      <c r="C104" s="51">
        <f t="shared" ref="C104:E105" si="8">-1*(C28+C43)</f>
        <v>10824.900000000001</v>
      </c>
      <c r="D104" s="51">
        <f t="shared" si="8"/>
        <v>12440.8</v>
      </c>
      <c r="E104" s="51">
        <f t="shared" si="8"/>
        <v>5100</v>
      </c>
      <c r="F104" s="51">
        <f t="shared" ref="F104" si="9">-1*(F28+F43)</f>
        <v>4622.5</v>
      </c>
      <c r="G104" s="51">
        <f t="shared" si="6"/>
        <v>-477.5</v>
      </c>
      <c r="H104" s="69">
        <f t="shared" si="7"/>
        <v>90.637254901960787</v>
      </c>
      <c r="I104" s="282"/>
      <c r="J104" s="282"/>
      <c r="K104" s="282"/>
      <c r="L104" s="282"/>
      <c r="M104" s="282"/>
      <c r="N104" s="282"/>
      <c r="P104" s="237"/>
    </row>
    <row r="105" spans="1:16" s="5" customFormat="1" ht="20.100000000000001" customHeight="1">
      <c r="A105" s="228" t="s">
        <v>187</v>
      </c>
      <c r="B105" s="9">
        <v>1420</v>
      </c>
      <c r="C105" s="51">
        <f t="shared" si="8"/>
        <v>2197.1999999999998</v>
      </c>
      <c r="D105" s="51">
        <f t="shared" si="8"/>
        <v>2533.3000000000002</v>
      </c>
      <c r="E105" s="51">
        <f t="shared" si="8"/>
        <v>1144</v>
      </c>
      <c r="F105" s="51">
        <f t="shared" ref="F105" si="10">-1*(F29+F44)</f>
        <v>945.1</v>
      </c>
      <c r="G105" s="51">
        <f t="shared" si="6"/>
        <v>-198.89999999999998</v>
      </c>
      <c r="H105" s="69">
        <f t="shared" si="7"/>
        <v>82.613636363636374</v>
      </c>
      <c r="I105" s="282"/>
      <c r="J105" s="282"/>
      <c r="K105" s="282"/>
      <c r="L105" s="282"/>
      <c r="M105" s="282"/>
      <c r="N105" s="282"/>
    </row>
    <row r="106" spans="1:16" s="5" customFormat="1" ht="20.100000000000001" customHeight="1">
      <c r="A106" s="228" t="s">
        <v>253</v>
      </c>
      <c r="B106" s="9">
        <v>1430</v>
      </c>
      <c r="C106" s="51">
        <f>-1*(C31+C45)</f>
        <v>389.6</v>
      </c>
      <c r="D106" s="51">
        <f>-1*(D31+D45)</f>
        <v>539.6</v>
      </c>
      <c r="E106" s="51">
        <f>-1*(E31+E45)</f>
        <v>140</v>
      </c>
      <c r="F106" s="51">
        <f>-1*(F31+F45)</f>
        <v>199.79999999999998</v>
      </c>
      <c r="G106" s="51">
        <f t="shared" si="6"/>
        <v>59.799999999999983</v>
      </c>
      <c r="H106" s="69">
        <f t="shared" si="7"/>
        <v>142.71428571428569</v>
      </c>
      <c r="I106" s="282"/>
      <c r="J106" s="282"/>
      <c r="K106" s="282"/>
      <c r="L106" s="282"/>
      <c r="M106" s="282"/>
      <c r="N106" s="282"/>
    </row>
    <row r="107" spans="1:16" s="5" customFormat="1" ht="20.100000000000001" customHeight="1">
      <c r="A107" s="228" t="s">
        <v>254</v>
      </c>
      <c r="B107" s="9">
        <v>1440</v>
      </c>
      <c r="C107" s="51">
        <f>-1*(C76)</f>
        <v>193.5</v>
      </c>
      <c r="D107" s="51">
        <f>-1*(D76)</f>
        <v>213.4</v>
      </c>
      <c r="E107" s="51">
        <f>-1*(E76)</f>
        <v>60</v>
      </c>
      <c r="F107" s="51">
        <f>-1*(F76)</f>
        <v>93</v>
      </c>
      <c r="G107" s="51">
        <f t="shared" si="6"/>
        <v>33</v>
      </c>
      <c r="H107" s="69">
        <f t="shared" si="7"/>
        <v>155</v>
      </c>
      <c r="I107" s="282"/>
      <c r="J107" s="282"/>
      <c r="K107" s="282"/>
      <c r="L107" s="282"/>
      <c r="M107" s="282"/>
      <c r="N107" s="282"/>
    </row>
    <row r="108" spans="1:16" s="5" customFormat="1">
      <c r="A108" s="211" t="s">
        <v>174</v>
      </c>
      <c r="B108" s="31">
        <v>1450</v>
      </c>
      <c r="C108" s="223">
        <f>SUM(C101,C104:C107)</f>
        <v>16283.200000000003</v>
      </c>
      <c r="D108" s="223">
        <f>SUM(D101,D104:D107)</f>
        <v>18391</v>
      </c>
      <c r="E108" s="223">
        <f>SUM(E101,E104:E107)</f>
        <v>7385</v>
      </c>
      <c r="F108" s="223">
        <f>SUM(F101,F104:F107)</f>
        <v>6784.7000000000016</v>
      </c>
      <c r="G108" s="51">
        <f t="shared" si="6"/>
        <v>-600.29999999999836</v>
      </c>
      <c r="H108" s="69">
        <f t="shared" si="7"/>
        <v>91.871360866621558</v>
      </c>
      <c r="I108" s="281"/>
      <c r="J108" s="281"/>
      <c r="K108" s="281"/>
      <c r="L108" s="281"/>
      <c r="M108" s="281"/>
      <c r="N108" s="281"/>
    </row>
    <row r="109" spans="1:16" s="5" customFormat="1">
      <c r="A109" s="216"/>
      <c r="B109" s="38"/>
      <c r="C109" s="38"/>
      <c r="D109" s="38"/>
      <c r="E109" s="38"/>
      <c r="F109" s="38"/>
      <c r="G109" s="38"/>
      <c r="H109" s="38"/>
      <c r="I109" s="38"/>
    </row>
    <row r="110" spans="1:16" s="5" customFormat="1">
      <c r="A110" s="216"/>
      <c r="B110" s="38"/>
      <c r="C110" s="38"/>
      <c r="D110" s="38"/>
      <c r="E110" s="38"/>
      <c r="F110" s="38"/>
      <c r="G110" s="38"/>
      <c r="H110" s="38"/>
      <c r="I110" s="38"/>
    </row>
    <row r="111" spans="1:16">
      <c r="A111" s="207"/>
      <c r="B111" s="208"/>
      <c r="C111" s="208"/>
      <c r="D111" s="208"/>
      <c r="E111" s="208"/>
      <c r="F111" s="208"/>
      <c r="G111" s="208"/>
      <c r="H111" s="208"/>
      <c r="I111" s="208"/>
      <c r="J111" s="229"/>
      <c r="K111" s="229"/>
      <c r="L111" s="229"/>
      <c r="M111" s="229"/>
      <c r="N111" s="229"/>
    </row>
    <row r="112" spans="1:16" ht="27.75" customHeight="1">
      <c r="A112" s="236" t="s">
        <v>416</v>
      </c>
      <c r="B112" s="1"/>
      <c r="C112" s="285" t="s">
        <v>255</v>
      </c>
      <c r="D112" s="285"/>
      <c r="E112" s="44"/>
      <c r="F112" s="279" t="s">
        <v>417</v>
      </c>
      <c r="G112" s="279"/>
      <c r="H112" s="279"/>
      <c r="I112" s="229"/>
      <c r="J112" s="229"/>
      <c r="K112" s="229"/>
      <c r="L112" s="229"/>
      <c r="M112" s="229"/>
      <c r="N112" s="229"/>
    </row>
    <row r="113" spans="1:9" s="2" customFormat="1">
      <c r="A113" s="214"/>
      <c r="B113" s="229"/>
      <c r="C113" s="284" t="s">
        <v>256</v>
      </c>
      <c r="D113" s="284"/>
      <c r="E113" s="229"/>
      <c r="F113" s="245" t="s">
        <v>153</v>
      </c>
      <c r="G113" s="245"/>
      <c r="H113" s="245"/>
    </row>
    <row r="114" spans="1:9">
      <c r="A114" s="207"/>
      <c r="B114" s="208"/>
      <c r="C114" s="208"/>
      <c r="D114" s="208"/>
      <c r="E114" s="208"/>
      <c r="F114" s="208"/>
      <c r="G114" s="208"/>
      <c r="H114" s="208"/>
      <c r="I114" s="208"/>
    </row>
    <row r="115" spans="1:9">
      <c r="A115" s="207"/>
      <c r="B115" s="208"/>
      <c r="C115" s="208"/>
      <c r="D115" s="208"/>
      <c r="E115" s="208"/>
      <c r="F115" s="208"/>
      <c r="G115" s="208"/>
      <c r="H115" s="208"/>
      <c r="I115" s="208"/>
    </row>
    <row r="116" spans="1:9">
      <c r="A116" s="207"/>
      <c r="B116" s="208"/>
      <c r="C116" s="208"/>
      <c r="D116" s="208"/>
      <c r="E116" s="208"/>
      <c r="F116" s="208"/>
      <c r="G116" s="208"/>
      <c r="H116" s="208"/>
      <c r="I116" s="208"/>
    </row>
    <row r="117" spans="1:9">
      <c r="A117" s="207"/>
      <c r="B117" s="208"/>
      <c r="C117" s="208"/>
      <c r="D117" s="208"/>
      <c r="E117" s="208"/>
      <c r="F117" s="208"/>
      <c r="G117" s="208"/>
      <c r="H117" s="208"/>
      <c r="I117" s="208"/>
    </row>
    <row r="118" spans="1:9">
      <c r="A118" s="207"/>
      <c r="B118" s="208"/>
      <c r="C118" s="208"/>
      <c r="D118" s="208"/>
      <c r="E118" s="208"/>
      <c r="F118" s="208"/>
      <c r="G118" s="208"/>
      <c r="H118" s="208"/>
      <c r="I118" s="208"/>
    </row>
    <row r="119" spans="1:9">
      <c r="A119" s="207"/>
      <c r="B119" s="208"/>
      <c r="C119" s="208"/>
      <c r="D119" s="208"/>
      <c r="E119" s="208"/>
      <c r="F119" s="208"/>
      <c r="G119" s="208"/>
      <c r="H119" s="208"/>
      <c r="I119" s="208"/>
    </row>
    <row r="120" spans="1:9">
      <c r="A120" s="207"/>
      <c r="B120" s="208"/>
      <c r="C120" s="208"/>
      <c r="D120" s="208"/>
      <c r="E120" s="208"/>
      <c r="F120" s="208"/>
      <c r="G120" s="208"/>
      <c r="H120" s="208"/>
      <c r="I120" s="208"/>
    </row>
    <row r="121" spans="1:9">
      <c r="A121" s="207"/>
      <c r="B121" s="208"/>
      <c r="C121" s="208"/>
      <c r="D121" s="208"/>
      <c r="E121" s="208"/>
      <c r="F121" s="208"/>
      <c r="G121" s="208"/>
      <c r="H121" s="208"/>
      <c r="I121" s="208"/>
    </row>
    <row r="122" spans="1:9">
      <c r="A122" s="207"/>
      <c r="B122" s="208"/>
      <c r="C122" s="208"/>
      <c r="D122" s="208"/>
      <c r="E122" s="208"/>
      <c r="F122" s="208"/>
      <c r="G122" s="208"/>
      <c r="H122" s="208"/>
      <c r="I122" s="208"/>
    </row>
    <row r="123" spans="1:9">
      <c r="A123" s="207"/>
      <c r="B123" s="208"/>
      <c r="C123" s="208"/>
      <c r="D123" s="208"/>
      <c r="E123" s="208"/>
      <c r="F123" s="208"/>
      <c r="G123" s="208"/>
      <c r="H123" s="208"/>
      <c r="I123" s="208"/>
    </row>
    <row r="124" spans="1:9">
      <c r="A124" s="207"/>
      <c r="B124" s="208"/>
      <c r="C124" s="208"/>
      <c r="D124" s="208"/>
      <c r="E124" s="208"/>
      <c r="F124" s="208"/>
      <c r="G124" s="208"/>
      <c r="H124" s="208"/>
      <c r="I124" s="208"/>
    </row>
    <row r="125" spans="1:9">
      <c r="A125" s="207"/>
      <c r="B125" s="208"/>
      <c r="C125" s="208"/>
      <c r="D125" s="208"/>
      <c r="E125" s="208"/>
      <c r="F125" s="208"/>
      <c r="G125" s="208"/>
      <c r="H125" s="208"/>
      <c r="I125" s="208"/>
    </row>
    <row r="126" spans="1:9">
      <c r="A126" s="207"/>
      <c r="B126" s="229"/>
      <c r="C126" s="229"/>
      <c r="D126" s="229"/>
      <c r="E126" s="229"/>
      <c r="F126" s="229"/>
      <c r="G126" s="229"/>
      <c r="H126" s="229"/>
      <c r="I126" s="229"/>
    </row>
    <row r="127" spans="1:9">
      <c r="A127" s="207"/>
      <c r="B127" s="229"/>
      <c r="C127" s="229"/>
      <c r="D127" s="229"/>
      <c r="E127" s="229"/>
      <c r="F127" s="229"/>
      <c r="G127" s="229"/>
      <c r="H127" s="229"/>
      <c r="I127" s="229"/>
    </row>
    <row r="128" spans="1:9">
      <c r="A128" s="207"/>
      <c r="B128" s="229"/>
      <c r="C128" s="229"/>
      <c r="D128" s="229"/>
      <c r="E128" s="229"/>
      <c r="F128" s="229"/>
      <c r="G128" s="229"/>
      <c r="H128" s="229"/>
      <c r="I128" s="229"/>
    </row>
    <row r="129" spans="1:9">
      <c r="A129" s="207"/>
      <c r="B129" s="229"/>
      <c r="C129" s="229"/>
      <c r="D129" s="229"/>
      <c r="E129" s="229"/>
      <c r="F129" s="229"/>
      <c r="G129" s="229"/>
      <c r="H129" s="229"/>
      <c r="I129" s="229"/>
    </row>
    <row r="130" spans="1:9">
      <c r="A130" s="207"/>
      <c r="B130" s="229"/>
      <c r="C130" s="229"/>
      <c r="D130" s="229"/>
      <c r="E130" s="229"/>
      <c r="F130" s="229"/>
      <c r="G130" s="229"/>
      <c r="H130" s="229"/>
      <c r="I130" s="229"/>
    </row>
    <row r="131" spans="1:9">
      <c r="A131" s="207"/>
      <c r="B131" s="229"/>
      <c r="C131" s="229"/>
      <c r="D131" s="229"/>
      <c r="E131" s="229"/>
      <c r="F131" s="229"/>
      <c r="G131" s="229"/>
      <c r="H131" s="229"/>
      <c r="I131" s="229"/>
    </row>
    <row r="132" spans="1:9">
      <c r="A132" s="207"/>
      <c r="B132" s="229"/>
      <c r="C132" s="229"/>
      <c r="D132" s="229"/>
      <c r="E132" s="229"/>
      <c r="F132" s="229"/>
      <c r="G132" s="229"/>
      <c r="H132" s="229"/>
      <c r="I132" s="229"/>
    </row>
    <row r="133" spans="1:9">
      <c r="A133" s="207"/>
      <c r="B133" s="229"/>
      <c r="C133" s="229"/>
      <c r="D133" s="229"/>
      <c r="E133" s="229"/>
      <c r="F133" s="229"/>
      <c r="G133" s="229"/>
      <c r="H133" s="229"/>
      <c r="I133" s="229"/>
    </row>
    <row r="134" spans="1:9">
      <c r="A134" s="207"/>
      <c r="B134" s="229"/>
      <c r="C134" s="229"/>
      <c r="D134" s="229"/>
      <c r="E134" s="229"/>
      <c r="F134" s="229"/>
      <c r="G134" s="229"/>
      <c r="H134" s="229"/>
      <c r="I134" s="229"/>
    </row>
    <row r="135" spans="1:9">
      <c r="A135" s="207"/>
      <c r="B135" s="229"/>
      <c r="C135" s="229"/>
      <c r="D135" s="229"/>
      <c r="E135" s="229"/>
      <c r="F135" s="229"/>
      <c r="G135" s="229"/>
      <c r="H135" s="229"/>
      <c r="I135" s="229"/>
    </row>
    <row r="136" spans="1:9">
      <c r="A136" s="207"/>
      <c r="B136" s="229"/>
      <c r="C136" s="229"/>
      <c r="D136" s="229"/>
      <c r="E136" s="229"/>
      <c r="F136" s="229"/>
      <c r="G136" s="229"/>
      <c r="H136" s="229"/>
      <c r="I136" s="229"/>
    </row>
    <row r="137" spans="1:9">
      <c r="A137" s="207"/>
      <c r="B137" s="229"/>
      <c r="C137" s="229"/>
      <c r="D137" s="229"/>
      <c r="E137" s="229"/>
      <c r="F137" s="229"/>
      <c r="G137" s="229"/>
      <c r="H137" s="229"/>
      <c r="I137" s="229"/>
    </row>
    <row r="138" spans="1:9">
      <c r="A138" s="207"/>
      <c r="B138" s="229"/>
      <c r="C138" s="229"/>
      <c r="D138" s="229"/>
      <c r="E138" s="229"/>
      <c r="F138" s="229"/>
      <c r="G138" s="229"/>
      <c r="H138" s="229"/>
      <c r="I138" s="229"/>
    </row>
    <row r="139" spans="1:9">
      <c r="A139" s="207"/>
      <c r="B139" s="229"/>
      <c r="C139" s="229"/>
      <c r="D139" s="229"/>
      <c r="E139" s="229"/>
      <c r="F139" s="229"/>
      <c r="G139" s="229"/>
      <c r="H139" s="229"/>
      <c r="I139" s="229"/>
    </row>
    <row r="140" spans="1:9">
      <c r="A140" s="207"/>
      <c r="B140" s="229"/>
      <c r="C140" s="229"/>
      <c r="D140" s="229"/>
      <c r="E140" s="229"/>
      <c r="F140" s="229"/>
      <c r="G140" s="229"/>
      <c r="H140" s="229"/>
      <c r="I140" s="229"/>
    </row>
    <row r="141" spans="1:9">
      <c r="A141" s="207"/>
      <c r="B141" s="229"/>
      <c r="C141" s="229"/>
      <c r="D141" s="229"/>
      <c r="E141" s="229"/>
      <c r="F141" s="229"/>
      <c r="G141" s="229"/>
      <c r="H141" s="229"/>
      <c r="I141" s="229"/>
    </row>
    <row r="142" spans="1:9">
      <c r="A142" s="207"/>
      <c r="B142" s="229"/>
      <c r="C142" s="229"/>
      <c r="D142" s="229"/>
      <c r="E142" s="229"/>
      <c r="F142" s="229"/>
      <c r="G142" s="229"/>
      <c r="H142" s="229"/>
      <c r="I142" s="229"/>
    </row>
    <row r="143" spans="1:9">
      <c r="A143" s="207"/>
      <c r="B143" s="229"/>
      <c r="C143" s="229"/>
      <c r="D143" s="229"/>
      <c r="E143" s="229"/>
      <c r="F143" s="229"/>
      <c r="G143" s="229"/>
      <c r="H143" s="229"/>
      <c r="I143" s="229"/>
    </row>
    <row r="144" spans="1:9">
      <c r="A144" s="207"/>
      <c r="B144" s="229"/>
      <c r="C144" s="229"/>
      <c r="D144" s="229"/>
      <c r="E144" s="229"/>
      <c r="F144" s="229"/>
      <c r="G144" s="229"/>
      <c r="H144" s="229"/>
      <c r="I144" s="229"/>
    </row>
    <row r="145" spans="1:9">
      <c r="A145" s="207"/>
      <c r="B145" s="229"/>
      <c r="C145" s="229"/>
      <c r="D145" s="229"/>
      <c r="E145" s="229"/>
      <c r="F145" s="229"/>
      <c r="G145" s="229"/>
      <c r="H145" s="229"/>
      <c r="I145" s="229"/>
    </row>
    <row r="146" spans="1:9">
      <c r="A146" s="207"/>
      <c r="B146" s="229"/>
      <c r="C146" s="229"/>
      <c r="D146" s="229"/>
      <c r="E146" s="229"/>
      <c r="F146" s="229"/>
      <c r="G146" s="229"/>
      <c r="H146" s="229"/>
      <c r="I146" s="229"/>
    </row>
    <row r="147" spans="1:9">
      <c r="A147" s="207"/>
      <c r="B147" s="229"/>
      <c r="C147" s="229"/>
      <c r="D147" s="229"/>
      <c r="E147" s="229"/>
      <c r="F147" s="229"/>
      <c r="G147" s="229"/>
      <c r="H147" s="229"/>
      <c r="I147" s="229"/>
    </row>
    <row r="148" spans="1:9">
      <c r="A148" s="207"/>
      <c r="B148" s="229"/>
      <c r="C148" s="229"/>
      <c r="D148" s="229"/>
      <c r="E148" s="229"/>
      <c r="F148" s="229"/>
      <c r="G148" s="229"/>
      <c r="H148" s="229"/>
      <c r="I148" s="229"/>
    </row>
    <row r="149" spans="1:9">
      <c r="A149" s="207"/>
      <c r="B149" s="229"/>
      <c r="C149" s="229"/>
      <c r="D149" s="229"/>
      <c r="E149" s="229"/>
      <c r="F149" s="229"/>
      <c r="G149" s="229"/>
      <c r="H149" s="229"/>
      <c r="I149" s="229"/>
    </row>
    <row r="150" spans="1:9">
      <c r="A150" s="207"/>
      <c r="B150" s="229"/>
      <c r="C150" s="229"/>
      <c r="D150" s="229"/>
      <c r="E150" s="229"/>
      <c r="F150" s="229"/>
      <c r="G150" s="229"/>
      <c r="H150" s="229"/>
      <c r="I150" s="229"/>
    </row>
    <row r="151" spans="1:9">
      <c r="A151" s="207"/>
      <c r="B151" s="229"/>
      <c r="C151" s="229"/>
      <c r="D151" s="229"/>
      <c r="E151" s="229"/>
      <c r="F151" s="229"/>
      <c r="G151" s="229"/>
      <c r="H151" s="229"/>
      <c r="I151" s="229"/>
    </row>
    <row r="152" spans="1:9">
      <c r="A152" s="207"/>
      <c r="B152" s="229"/>
      <c r="C152" s="229"/>
      <c r="D152" s="229"/>
      <c r="E152" s="229"/>
      <c r="F152" s="229"/>
      <c r="G152" s="229"/>
      <c r="H152" s="229"/>
      <c r="I152" s="229"/>
    </row>
    <row r="153" spans="1:9">
      <c r="A153" s="207"/>
      <c r="B153" s="229"/>
      <c r="C153" s="229"/>
      <c r="D153" s="229"/>
      <c r="E153" s="229"/>
      <c r="F153" s="229"/>
      <c r="G153" s="229"/>
      <c r="H153" s="229"/>
      <c r="I153" s="229"/>
    </row>
    <row r="154" spans="1:9">
      <c r="A154" s="207"/>
      <c r="B154" s="229"/>
      <c r="C154" s="229"/>
      <c r="D154" s="229"/>
      <c r="E154" s="229"/>
      <c r="F154" s="229"/>
      <c r="G154" s="229"/>
      <c r="H154" s="229"/>
      <c r="I154" s="229"/>
    </row>
    <row r="155" spans="1:9">
      <c r="A155" s="207"/>
      <c r="B155" s="229"/>
      <c r="C155" s="229"/>
      <c r="D155" s="229"/>
      <c r="E155" s="229"/>
      <c r="F155" s="229"/>
      <c r="G155" s="229"/>
      <c r="H155" s="229"/>
      <c r="I155" s="229"/>
    </row>
    <row r="156" spans="1:9">
      <c r="A156" s="207"/>
      <c r="B156" s="229"/>
      <c r="C156" s="229"/>
      <c r="D156" s="229"/>
      <c r="E156" s="229"/>
      <c r="F156" s="229"/>
      <c r="G156" s="229"/>
      <c r="H156" s="229"/>
      <c r="I156" s="229"/>
    </row>
    <row r="157" spans="1:9">
      <c r="A157" s="207"/>
      <c r="B157" s="229"/>
      <c r="C157" s="229"/>
      <c r="D157" s="229"/>
      <c r="E157" s="229"/>
      <c r="F157" s="229"/>
      <c r="G157" s="229"/>
      <c r="H157" s="229"/>
      <c r="I157" s="229"/>
    </row>
    <row r="158" spans="1:9">
      <c r="A158" s="207"/>
      <c r="B158" s="229"/>
      <c r="C158" s="229"/>
      <c r="D158" s="229"/>
      <c r="E158" s="229"/>
      <c r="F158" s="229"/>
      <c r="G158" s="229"/>
      <c r="H158" s="229"/>
      <c r="I158" s="229"/>
    </row>
    <row r="159" spans="1:9">
      <c r="A159" s="207"/>
      <c r="B159" s="229"/>
      <c r="C159" s="229"/>
      <c r="D159" s="229"/>
      <c r="E159" s="229"/>
      <c r="F159" s="229"/>
      <c r="G159" s="229"/>
      <c r="H159" s="229"/>
      <c r="I159" s="229"/>
    </row>
    <row r="160" spans="1:9">
      <c r="A160" s="207"/>
      <c r="B160" s="229"/>
      <c r="C160" s="229"/>
      <c r="D160" s="229"/>
      <c r="E160" s="229"/>
      <c r="F160" s="229"/>
      <c r="G160" s="229"/>
      <c r="H160" s="229"/>
      <c r="I160" s="229"/>
    </row>
    <row r="161" spans="1:9">
      <c r="A161" s="207"/>
      <c r="B161" s="229"/>
      <c r="C161" s="229"/>
      <c r="D161" s="229"/>
      <c r="E161" s="229"/>
      <c r="F161" s="229"/>
      <c r="G161" s="229"/>
      <c r="H161" s="229"/>
      <c r="I161" s="229"/>
    </row>
    <row r="162" spans="1:9">
      <c r="A162" s="207"/>
      <c r="B162" s="229"/>
      <c r="C162" s="229"/>
      <c r="D162" s="229"/>
      <c r="E162" s="229"/>
      <c r="F162" s="229"/>
      <c r="G162" s="229"/>
      <c r="H162" s="229"/>
      <c r="I162" s="229"/>
    </row>
    <row r="163" spans="1:9">
      <c r="A163" s="207"/>
      <c r="B163" s="229"/>
      <c r="C163" s="229"/>
      <c r="D163" s="229"/>
      <c r="E163" s="229"/>
      <c r="F163" s="229"/>
      <c r="G163" s="229"/>
      <c r="H163" s="229"/>
      <c r="I163" s="229"/>
    </row>
    <row r="164" spans="1:9">
      <c r="A164" s="207"/>
      <c r="B164" s="229"/>
      <c r="C164" s="229"/>
      <c r="D164" s="229"/>
      <c r="E164" s="229"/>
      <c r="F164" s="229"/>
      <c r="G164" s="229"/>
      <c r="H164" s="229"/>
      <c r="I164" s="229"/>
    </row>
    <row r="165" spans="1:9">
      <c r="A165" s="207"/>
      <c r="B165" s="229"/>
      <c r="C165" s="229"/>
      <c r="D165" s="229"/>
      <c r="E165" s="229"/>
      <c r="F165" s="229"/>
      <c r="G165" s="229"/>
      <c r="H165" s="229"/>
      <c r="I165" s="229"/>
    </row>
    <row r="166" spans="1:9">
      <c r="A166" s="207"/>
      <c r="B166" s="229"/>
      <c r="C166" s="229"/>
      <c r="D166" s="229"/>
      <c r="E166" s="229"/>
      <c r="F166" s="229"/>
      <c r="G166" s="229"/>
      <c r="H166" s="229"/>
      <c r="I166" s="229"/>
    </row>
    <row r="167" spans="1:9">
      <c r="A167" s="207"/>
      <c r="B167" s="229"/>
      <c r="C167" s="229"/>
      <c r="D167" s="229"/>
      <c r="E167" s="229"/>
      <c r="F167" s="229"/>
      <c r="G167" s="229"/>
      <c r="H167" s="229"/>
      <c r="I167" s="229"/>
    </row>
    <row r="168" spans="1:9">
      <c r="A168" s="207"/>
      <c r="B168" s="229"/>
      <c r="C168" s="229"/>
      <c r="D168" s="229"/>
      <c r="E168" s="229"/>
      <c r="F168" s="229"/>
      <c r="G168" s="229"/>
      <c r="H168" s="229"/>
      <c r="I168" s="229"/>
    </row>
    <row r="169" spans="1:9">
      <c r="A169" s="207"/>
      <c r="B169" s="229"/>
      <c r="C169" s="229"/>
      <c r="D169" s="229"/>
      <c r="E169" s="229"/>
      <c r="F169" s="229"/>
      <c r="G169" s="229"/>
      <c r="H169" s="229"/>
      <c r="I169" s="229"/>
    </row>
    <row r="170" spans="1:9">
      <c r="A170" s="207"/>
      <c r="B170" s="229"/>
      <c r="C170" s="229"/>
      <c r="D170" s="229"/>
      <c r="E170" s="229"/>
      <c r="F170" s="229"/>
      <c r="G170" s="229"/>
      <c r="H170" s="229"/>
      <c r="I170" s="229"/>
    </row>
    <row r="171" spans="1:9">
      <c r="A171" s="207"/>
      <c r="B171" s="229"/>
      <c r="C171" s="229"/>
      <c r="D171" s="229"/>
      <c r="E171" s="229"/>
      <c r="F171" s="229"/>
      <c r="G171" s="229"/>
      <c r="H171" s="229"/>
      <c r="I171" s="229"/>
    </row>
    <row r="172" spans="1:9">
      <c r="A172" s="32"/>
      <c r="B172" s="229"/>
      <c r="C172" s="229"/>
      <c r="D172" s="229"/>
      <c r="E172" s="229"/>
      <c r="F172" s="229"/>
      <c r="G172" s="229"/>
      <c r="H172" s="229"/>
      <c r="I172" s="229"/>
    </row>
    <row r="173" spans="1:9">
      <c r="A173" s="32"/>
      <c r="B173" s="229"/>
      <c r="C173" s="229"/>
      <c r="D173" s="229"/>
      <c r="E173" s="229"/>
      <c r="F173" s="229"/>
      <c r="G173" s="229"/>
      <c r="H173" s="229"/>
      <c r="I173" s="229"/>
    </row>
    <row r="174" spans="1:9">
      <c r="A174" s="32"/>
      <c r="B174" s="229"/>
      <c r="C174" s="229"/>
      <c r="D174" s="229"/>
      <c r="E174" s="229"/>
      <c r="F174" s="229"/>
      <c r="G174" s="229"/>
      <c r="H174" s="229"/>
      <c r="I174" s="229"/>
    </row>
    <row r="175" spans="1:9">
      <c r="A175" s="32"/>
      <c r="B175" s="229"/>
      <c r="C175" s="229"/>
      <c r="D175" s="229"/>
      <c r="E175" s="229"/>
      <c r="F175" s="229"/>
      <c r="G175" s="229"/>
      <c r="H175" s="229"/>
      <c r="I175" s="229"/>
    </row>
    <row r="176" spans="1:9">
      <c r="A176" s="32"/>
      <c r="B176" s="229"/>
      <c r="C176" s="229"/>
      <c r="D176" s="229"/>
      <c r="E176" s="229"/>
      <c r="F176" s="229"/>
      <c r="G176" s="229"/>
      <c r="H176" s="229"/>
      <c r="I176" s="229"/>
    </row>
    <row r="177" spans="1:9">
      <c r="A177" s="32"/>
      <c r="B177" s="229"/>
      <c r="C177" s="229"/>
      <c r="D177" s="229"/>
      <c r="E177" s="229"/>
      <c r="F177" s="229"/>
      <c r="G177" s="229"/>
      <c r="H177" s="229"/>
      <c r="I177" s="229"/>
    </row>
    <row r="178" spans="1:9">
      <c r="A178" s="32"/>
      <c r="B178" s="229"/>
      <c r="C178" s="229"/>
      <c r="D178" s="229"/>
      <c r="E178" s="229"/>
      <c r="F178" s="229"/>
      <c r="G178" s="229"/>
      <c r="H178" s="229"/>
      <c r="I178" s="229"/>
    </row>
    <row r="179" spans="1:9">
      <c r="A179" s="32"/>
      <c r="B179" s="229"/>
      <c r="C179" s="229"/>
      <c r="D179" s="229"/>
      <c r="E179" s="229"/>
      <c r="F179" s="229"/>
      <c r="G179" s="229"/>
      <c r="H179" s="229"/>
      <c r="I179" s="229"/>
    </row>
    <row r="180" spans="1:9">
      <c r="A180" s="32"/>
      <c r="B180" s="229"/>
      <c r="C180" s="229"/>
      <c r="D180" s="229"/>
      <c r="E180" s="229"/>
      <c r="F180" s="229"/>
      <c r="G180" s="229"/>
      <c r="H180" s="229"/>
      <c r="I180" s="229"/>
    </row>
    <row r="181" spans="1:9">
      <c r="A181" s="32"/>
      <c r="B181" s="229"/>
      <c r="C181" s="229"/>
      <c r="D181" s="229"/>
      <c r="E181" s="229"/>
      <c r="F181" s="229"/>
      <c r="G181" s="229"/>
      <c r="H181" s="229"/>
      <c r="I181" s="229"/>
    </row>
    <row r="182" spans="1:9">
      <c r="A182" s="32"/>
      <c r="B182" s="229"/>
      <c r="C182" s="229"/>
      <c r="D182" s="229"/>
      <c r="E182" s="229"/>
      <c r="F182" s="229"/>
      <c r="G182" s="229"/>
      <c r="H182" s="229"/>
      <c r="I182" s="229"/>
    </row>
    <row r="183" spans="1:9">
      <c r="A183" s="32"/>
      <c r="B183" s="229"/>
      <c r="C183" s="229"/>
      <c r="D183" s="229"/>
      <c r="E183" s="229"/>
      <c r="F183" s="229"/>
      <c r="G183" s="229"/>
      <c r="H183" s="229"/>
      <c r="I183" s="229"/>
    </row>
    <row r="184" spans="1:9">
      <c r="A184" s="32"/>
      <c r="B184" s="229"/>
      <c r="C184" s="229"/>
      <c r="D184" s="229"/>
      <c r="E184" s="229"/>
      <c r="F184" s="229"/>
      <c r="G184" s="229"/>
      <c r="H184" s="229"/>
      <c r="I184" s="229"/>
    </row>
    <row r="185" spans="1:9">
      <c r="A185" s="32"/>
      <c r="B185" s="229"/>
      <c r="C185" s="229"/>
      <c r="D185" s="229"/>
      <c r="E185" s="229"/>
      <c r="F185" s="229"/>
      <c r="G185" s="229"/>
      <c r="H185" s="229"/>
      <c r="I185" s="229"/>
    </row>
    <row r="186" spans="1:9">
      <c r="A186" s="32"/>
      <c r="B186" s="229"/>
      <c r="C186" s="229"/>
      <c r="D186" s="229"/>
      <c r="E186" s="229"/>
      <c r="F186" s="229"/>
      <c r="G186" s="229"/>
      <c r="H186" s="229"/>
      <c r="I186" s="229"/>
    </row>
    <row r="187" spans="1:9">
      <c r="A187" s="32"/>
      <c r="B187" s="229"/>
      <c r="C187" s="229"/>
      <c r="D187" s="229"/>
      <c r="E187" s="229"/>
      <c r="F187" s="229"/>
      <c r="G187" s="229"/>
      <c r="H187" s="229"/>
      <c r="I187" s="229"/>
    </row>
    <row r="188" spans="1:9">
      <c r="A188" s="32"/>
      <c r="B188" s="229"/>
      <c r="C188" s="229"/>
      <c r="D188" s="229"/>
      <c r="E188" s="229"/>
      <c r="F188" s="229"/>
      <c r="G188" s="229"/>
      <c r="H188" s="229"/>
      <c r="I188" s="229"/>
    </row>
    <row r="189" spans="1:9">
      <c r="A189" s="32"/>
      <c r="B189" s="229"/>
      <c r="C189" s="229"/>
      <c r="D189" s="229"/>
      <c r="E189" s="229"/>
      <c r="F189" s="229"/>
      <c r="G189" s="229"/>
      <c r="H189" s="229"/>
      <c r="I189" s="229"/>
    </row>
    <row r="190" spans="1:9">
      <c r="A190" s="32"/>
      <c r="B190" s="229"/>
      <c r="C190" s="229"/>
      <c r="D190" s="229"/>
      <c r="E190" s="229"/>
      <c r="F190" s="229"/>
      <c r="G190" s="229"/>
      <c r="H190" s="229"/>
      <c r="I190" s="229"/>
    </row>
    <row r="191" spans="1:9">
      <c r="A191" s="32"/>
      <c r="B191" s="229"/>
      <c r="C191" s="229"/>
      <c r="D191" s="229"/>
      <c r="E191" s="229"/>
      <c r="F191" s="229"/>
      <c r="G191" s="229"/>
      <c r="H191" s="229"/>
      <c r="I191" s="229"/>
    </row>
    <row r="192" spans="1:9">
      <c r="A192" s="32"/>
      <c r="B192" s="229"/>
      <c r="C192" s="229"/>
      <c r="D192" s="229"/>
      <c r="E192" s="229"/>
      <c r="F192" s="229"/>
      <c r="G192" s="229"/>
      <c r="H192" s="229"/>
      <c r="I192" s="229"/>
    </row>
    <row r="193" spans="1:9">
      <c r="A193" s="32"/>
      <c r="B193" s="229"/>
      <c r="C193" s="229"/>
      <c r="D193" s="229"/>
      <c r="E193" s="229"/>
      <c r="F193" s="229"/>
      <c r="G193" s="229"/>
      <c r="H193" s="229"/>
      <c r="I193" s="229"/>
    </row>
    <row r="194" spans="1:9">
      <c r="A194" s="32"/>
      <c r="B194" s="229"/>
      <c r="C194" s="229"/>
      <c r="D194" s="229"/>
      <c r="E194" s="229"/>
      <c r="F194" s="229"/>
      <c r="G194" s="229"/>
      <c r="H194" s="229"/>
      <c r="I194" s="229"/>
    </row>
    <row r="195" spans="1:9">
      <c r="A195" s="32"/>
      <c r="B195" s="229"/>
      <c r="C195" s="229"/>
      <c r="D195" s="229"/>
      <c r="E195" s="229"/>
      <c r="F195" s="229"/>
      <c r="G195" s="229"/>
      <c r="H195" s="229"/>
      <c r="I195" s="229"/>
    </row>
    <row r="196" spans="1:9">
      <c r="A196" s="32"/>
      <c r="B196" s="229"/>
      <c r="C196" s="229"/>
      <c r="D196" s="229"/>
      <c r="E196" s="229"/>
      <c r="F196" s="229"/>
      <c r="G196" s="229"/>
      <c r="H196" s="229"/>
      <c r="I196" s="229"/>
    </row>
    <row r="197" spans="1:9">
      <c r="A197" s="32"/>
      <c r="B197" s="229"/>
      <c r="C197" s="229"/>
      <c r="D197" s="229"/>
      <c r="E197" s="229"/>
      <c r="F197" s="229"/>
      <c r="G197" s="229"/>
      <c r="H197" s="229"/>
      <c r="I197" s="229"/>
    </row>
    <row r="198" spans="1:9">
      <c r="A198" s="32"/>
      <c r="B198" s="229"/>
      <c r="C198" s="229"/>
      <c r="D198" s="229"/>
      <c r="E198" s="229"/>
      <c r="F198" s="229"/>
      <c r="G198" s="229"/>
      <c r="H198" s="229"/>
      <c r="I198" s="229"/>
    </row>
    <row r="199" spans="1:9">
      <c r="A199" s="32"/>
      <c r="B199" s="229"/>
      <c r="C199" s="229"/>
      <c r="D199" s="229"/>
      <c r="E199" s="229"/>
      <c r="F199" s="229"/>
      <c r="G199" s="229"/>
      <c r="H199" s="229"/>
      <c r="I199" s="229"/>
    </row>
    <row r="200" spans="1:9">
      <c r="A200" s="32"/>
      <c r="B200" s="229"/>
      <c r="C200" s="229"/>
      <c r="D200" s="229"/>
      <c r="E200" s="229"/>
      <c r="F200" s="229"/>
      <c r="G200" s="229"/>
      <c r="H200" s="229"/>
      <c r="I200" s="229"/>
    </row>
    <row r="201" spans="1:9">
      <c r="A201" s="32"/>
      <c r="B201" s="229"/>
      <c r="C201" s="229"/>
      <c r="D201" s="229"/>
      <c r="E201" s="229"/>
      <c r="F201" s="229"/>
      <c r="G201" s="229"/>
      <c r="H201" s="229"/>
      <c r="I201" s="229"/>
    </row>
    <row r="202" spans="1:9">
      <c r="A202" s="32"/>
      <c r="B202" s="229"/>
      <c r="C202" s="229"/>
      <c r="D202" s="229"/>
      <c r="E202" s="229"/>
      <c r="F202" s="229"/>
      <c r="G202" s="229"/>
      <c r="H202" s="229"/>
      <c r="I202" s="229"/>
    </row>
    <row r="203" spans="1:9">
      <c r="A203" s="32"/>
      <c r="B203" s="229"/>
      <c r="C203" s="229"/>
      <c r="D203" s="229"/>
      <c r="E203" s="229"/>
      <c r="F203" s="229"/>
      <c r="G203" s="229"/>
      <c r="H203" s="229"/>
      <c r="I203" s="229"/>
    </row>
    <row r="204" spans="1:9">
      <c r="A204" s="32"/>
      <c r="B204" s="229"/>
      <c r="C204" s="229"/>
      <c r="D204" s="229"/>
      <c r="E204" s="229"/>
      <c r="F204" s="229"/>
      <c r="G204" s="229"/>
      <c r="H204" s="229"/>
      <c r="I204" s="229"/>
    </row>
    <row r="205" spans="1:9">
      <c r="A205" s="32"/>
      <c r="B205" s="229"/>
      <c r="C205" s="229"/>
      <c r="D205" s="229"/>
      <c r="E205" s="229"/>
      <c r="F205" s="229"/>
      <c r="G205" s="229"/>
      <c r="H205" s="229"/>
      <c r="I205" s="229"/>
    </row>
    <row r="206" spans="1:9">
      <c r="A206" s="32"/>
      <c r="B206" s="229"/>
      <c r="C206" s="229"/>
      <c r="D206" s="229"/>
      <c r="E206" s="229"/>
      <c r="F206" s="229"/>
      <c r="G206" s="229"/>
      <c r="H206" s="229"/>
      <c r="I206" s="229"/>
    </row>
    <row r="207" spans="1:9">
      <c r="A207" s="32"/>
      <c r="B207" s="229"/>
      <c r="C207" s="229"/>
      <c r="D207" s="229"/>
      <c r="E207" s="229"/>
      <c r="F207" s="229"/>
      <c r="G207" s="229"/>
      <c r="H207" s="229"/>
      <c r="I207" s="229"/>
    </row>
    <row r="208" spans="1:9">
      <c r="A208" s="32"/>
      <c r="B208" s="229"/>
      <c r="C208" s="229"/>
      <c r="D208" s="229"/>
      <c r="E208" s="229"/>
      <c r="F208" s="229"/>
      <c r="G208" s="229"/>
      <c r="H208" s="229"/>
      <c r="I208" s="229"/>
    </row>
    <row r="209" spans="1:9">
      <c r="A209" s="32"/>
      <c r="B209" s="229"/>
      <c r="C209" s="229"/>
      <c r="D209" s="229"/>
      <c r="E209" s="229"/>
      <c r="F209" s="229"/>
      <c r="G209" s="229"/>
      <c r="H209" s="229"/>
      <c r="I209" s="229"/>
    </row>
    <row r="210" spans="1:9">
      <c r="A210" s="32"/>
      <c r="B210" s="229"/>
      <c r="C210" s="229"/>
      <c r="D210" s="229"/>
      <c r="E210" s="229"/>
      <c r="F210" s="229"/>
      <c r="G210" s="229"/>
      <c r="H210" s="229"/>
      <c r="I210" s="229"/>
    </row>
    <row r="211" spans="1:9">
      <c r="A211" s="32"/>
      <c r="B211" s="229"/>
      <c r="C211" s="229"/>
      <c r="D211" s="229"/>
      <c r="E211" s="229"/>
      <c r="F211" s="229"/>
      <c r="G211" s="229"/>
      <c r="H211" s="229"/>
      <c r="I211" s="229"/>
    </row>
    <row r="212" spans="1:9">
      <c r="A212" s="32"/>
      <c r="B212" s="229"/>
      <c r="C212" s="229"/>
      <c r="D212" s="229"/>
      <c r="E212" s="229"/>
      <c r="F212" s="229"/>
      <c r="G212" s="229"/>
      <c r="H212" s="229"/>
      <c r="I212" s="229"/>
    </row>
    <row r="213" spans="1:9">
      <c r="A213" s="32"/>
      <c r="B213" s="229"/>
      <c r="C213" s="229"/>
      <c r="D213" s="229"/>
      <c r="E213" s="229"/>
      <c r="F213" s="229"/>
      <c r="G213" s="229"/>
      <c r="H213" s="229"/>
      <c r="I213" s="229"/>
    </row>
    <row r="214" spans="1:9">
      <c r="A214" s="32"/>
      <c r="B214" s="229"/>
      <c r="C214" s="229"/>
      <c r="D214" s="229"/>
      <c r="E214" s="229"/>
      <c r="F214" s="229"/>
      <c r="G214" s="229"/>
      <c r="H214" s="229"/>
      <c r="I214" s="229"/>
    </row>
    <row r="215" spans="1:9">
      <c r="A215" s="32"/>
      <c r="B215" s="229"/>
      <c r="C215" s="229"/>
      <c r="D215" s="229"/>
      <c r="E215" s="229"/>
      <c r="F215" s="229"/>
      <c r="G215" s="229"/>
      <c r="H215" s="229"/>
      <c r="I215" s="229"/>
    </row>
    <row r="216" spans="1:9">
      <c r="A216" s="32"/>
      <c r="B216" s="229"/>
      <c r="C216" s="229"/>
      <c r="D216" s="229"/>
      <c r="E216" s="229"/>
      <c r="F216" s="229"/>
      <c r="G216" s="229"/>
      <c r="H216" s="229"/>
      <c r="I216" s="229"/>
    </row>
    <row r="217" spans="1:9">
      <c r="A217" s="32"/>
      <c r="B217" s="229"/>
      <c r="C217" s="229"/>
      <c r="D217" s="229"/>
      <c r="E217" s="229"/>
      <c r="F217" s="229"/>
      <c r="G217" s="229"/>
      <c r="H217" s="229"/>
      <c r="I217" s="229"/>
    </row>
    <row r="218" spans="1:9">
      <c r="A218" s="32"/>
      <c r="B218" s="229"/>
      <c r="C218" s="229"/>
      <c r="D218" s="229"/>
      <c r="E218" s="229"/>
      <c r="F218" s="229"/>
      <c r="G218" s="229"/>
      <c r="H218" s="229"/>
      <c r="I218" s="229"/>
    </row>
    <row r="219" spans="1:9">
      <c r="A219" s="32"/>
      <c r="B219" s="229"/>
      <c r="C219" s="229"/>
      <c r="D219" s="229"/>
      <c r="E219" s="229"/>
      <c r="F219" s="229"/>
      <c r="G219" s="229"/>
      <c r="H219" s="229"/>
      <c r="I219" s="229"/>
    </row>
    <row r="220" spans="1:9">
      <c r="A220" s="32"/>
      <c r="B220" s="229"/>
      <c r="C220" s="229"/>
      <c r="D220" s="229"/>
      <c r="E220" s="229"/>
      <c r="F220" s="229"/>
      <c r="G220" s="229"/>
      <c r="H220" s="229"/>
      <c r="I220" s="229"/>
    </row>
    <row r="221" spans="1:9">
      <c r="A221" s="32"/>
      <c r="B221" s="229"/>
      <c r="C221" s="229"/>
      <c r="D221" s="229"/>
      <c r="E221" s="229"/>
      <c r="F221" s="229"/>
      <c r="G221" s="229"/>
      <c r="H221" s="229"/>
      <c r="I221" s="229"/>
    </row>
    <row r="222" spans="1:9">
      <c r="A222" s="32"/>
      <c r="B222" s="229"/>
      <c r="C222" s="229"/>
      <c r="D222" s="229"/>
      <c r="E222" s="229"/>
      <c r="F222" s="229"/>
      <c r="G222" s="229"/>
      <c r="H222" s="229"/>
      <c r="I222" s="229"/>
    </row>
    <row r="223" spans="1:9">
      <c r="A223" s="32"/>
      <c r="B223" s="229"/>
      <c r="C223" s="229"/>
      <c r="D223" s="229"/>
      <c r="E223" s="229"/>
      <c r="F223" s="229"/>
      <c r="G223" s="229"/>
      <c r="H223" s="229"/>
      <c r="I223" s="229"/>
    </row>
    <row r="224" spans="1:9">
      <c r="A224" s="32"/>
      <c r="B224" s="229"/>
      <c r="C224" s="229"/>
      <c r="D224" s="229"/>
      <c r="E224" s="229"/>
      <c r="F224" s="229"/>
      <c r="G224" s="229"/>
      <c r="H224" s="229"/>
      <c r="I224" s="229"/>
    </row>
    <row r="225" spans="1:9">
      <c r="A225" s="32"/>
      <c r="B225" s="229"/>
      <c r="C225" s="229"/>
      <c r="D225" s="229"/>
      <c r="E225" s="229"/>
      <c r="F225" s="229"/>
      <c r="G225" s="229"/>
      <c r="H225" s="229"/>
      <c r="I225" s="229"/>
    </row>
    <row r="226" spans="1:9">
      <c r="A226" s="32"/>
      <c r="B226" s="229"/>
      <c r="C226" s="229"/>
      <c r="D226" s="229"/>
      <c r="E226" s="229"/>
      <c r="F226" s="229"/>
      <c r="G226" s="229"/>
      <c r="H226" s="229"/>
      <c r="I226" s="229"/>
    </row>
    <row r="227" spans="1:9">
      <c r="A227" s="32"/>
      <c r="B227" s="229"/>
      <c r="C227" s="229"/>
      <c r="D227" s="229"/>
      <c r="E227" s="229"/>
      <c r="F227" s="229"/>
      <c r="G227" s="229"/>
      <c r="H227" s="229"/>
      <c r="I227" s="229"/>
    </row>
    <row r="228" spans="1:9">
      <c r="A228" s="32"/>
      <c r="B228" s="229"/>
      <c r="C228" s="229"/>
      <c r="D228" s="229"/>
      <c r="E228" s="229"/>
      <c r="F228" s="229"/>
      <c r="G228" s="229"/>
      <c r="H228" s="229"/>
      <c r="I228" s="229"/>
    </row>
    <row r="229" spans="1:9">
      <c r="A229" s="32"/>
      <c r="B229" s="229"/>
      <c r="C229" s="229"/>
      <c r="D229" s="229"/>
      <c r="E229" s="229"/>
      <c r="F229" s="229"/>
      <c r="G229" s="229"/>
      <c r="H229" s="229"/>
      <c r="I229" s="229"/>
    </row>
    <row r="230" spans="1:9">
      <c r="A230" s="32"/>
      <c r="B230" s="229"/>
      <c r="C230" s="229"/>
      <c r="D230" s="229"/>
      <c r="E230" s="229"/>
      <c r="F230" s="229"/>
      <c r="G230" s="229"/>
      <c r="H230" s="229"/>
      <c r="I230" s="229"/>
    </row>
    <row r="231" spans="1:9">
      <c r="A231" s="32"/>
      <c r="B231" s="229"/>
      <c r="C231" s="229"/>
      <c r="D231" s="229"/>
      <c r="E231" s="229"/>
      <c r="F231" s="229"/>
      <c r="G231" s="229"/>
      <c r="H231" s="229"/>
      <c r="I231" s="229"/>
    </row>
    <row r="232" spans="1:9">
      <c r="A232" s="32"/>
      <c r="B232" s="229"/>
      <c r="C232" s="229"/>
      <c r="D232" s="229"/>
      <c r="E232" s="229"/>
      <c r="F232" s="229"/>
      <c r="G232" s="229"/>
      <c r="H232" s="229"/>
      <c r="I232" s="229"/>
    </row>
    <row r="233" spans="1:9">
      <c r="A233" s="32"/>
      <c r="B233" s="229"/>
      <c r="C233" s="229"/>
      <c r="D233" s="229"/>
      <c r="E233" s="229"/>
      <c r="F233" s="229"/>
      <c r="G233" s="229"/>
      <c r="H233" s="229"/>
      <c r="I233" s="229"/>
    </row>
    <row r="234" spans="1:9">
      <c r="A234" s="32"/>
      <c r="B234" s="229"/>
      <c r="C234" s="229"/>
      <c r="D234" s="229"/>
      <c r="E234" s="229"/>
      <c r="F234" s="229"/>
      <c r="G234" s="229"/>
      <c r="H234" s="229"/>
      <c r="I234" s="229"/>
    </row>
    <row r="235" spans="1:9">
      <c r="A235" s="32"/>
      <c r="B235" s="229"/>
      <c r="C235" s="229"/>
      <c r="D235" s="229"/>
      <c r="E235" s="229"/>
      <c r="F235" s="229"/>
      <c r="G235" s="229"/>
      <c r="H235" s="229"/>
      <c r="I235" s="229"/>
    </row>
    <row r="236" spans="1:9">
      <c r="A236" s="32"/>
      <c r="B236" s="229"/>
      <c r="C236" s="229"/>
      <c r="D236" s="229"/>
      <c r="E236" s="229"/>
      <c r="F236" s="229"/>
      <c r="G236" s="229"/>
      <c r="H236" s="229"/>
      <c r="I236" s="229"/>
    </row>
    <row r="237" spans="1:9">
      <c r="A237" s="32"/>
      <c r="B237" s="229"/>
      <c r="C237" s="229"/>
      <c r="D237" s="229"/>
      <c r="E237" s="229"/>
      <c r="F237" s="229"/>
      <c r="G237" s="229"/>
      <c r="H237" s="229"/>
      <c r="I237" s="229"/>
    </row>
    <row r="238" spans="1:9">
      <c r="A238" s="32"/>
      <c r="B238" s="229"/>
      <c r="C238" s="229"/>
      <c r="D238" s="229"/>
      <c r="E238" s="229"/>
      <c r="F238" s="229"/>
      <c r="G238" s="229"/>
      <c r="H238" s="229"/>
      <c r="I238" s="229"/>
    </row>
    <row r="239" spans="1:9">
      <c r="A239" s="32"/>
      <c r="B239" s="229"/>
      <c r="C239" s="229"/>
      <c r="D239" s="229"/>
      <c r="E239" s="229"/>
      <c r="F239" s="229"/>
      <c r="G239" s="229"/>
      <c r="H239" s="229"/>
      <c r="I239" s="229"/>
    </row>
    <row r="240" spans="1:9">
      <c r="A240" s="32"/>
      <c r="B240" s="229"/>
      <c r="C240" s="229"/>
      <c r="D240" s="229"/>
      <c r="E240" s="229"/>
      <c r="F240" s="229"/>
      <c r="G240" s="229"/>
      <c r="H240" s="229"/>
      <c r="I240" s="229"/>
    </row>
    <row r="241" spans="1:9">
      <c r="A241" s="32"/>
      <c r="B241" s="229"/>
      <c r="C241" s="229"/>
      <c r="D241" s="229"/>
      <c r="E241" s="229"/>
      <c r="F241" s="229"/>
      <c r="G241" s="229"/>
      <c r="H241" s="229"/>
      <c r="I241" s="229"/>
    </row>
    <row r="242" spans="1:9">
      <c r="A242" s="32"/>
      <c r="B242" s="229"/>
      <c r="C242" s="229"/>
      <c r="D242" s="229"/>
      <c r="E242" s="229"/>
      <c r="F242" s="229"/>
      <c r="G242" s="229"/>
      <c r="H242" s="229"/>
      <c r="I242" s="229"/>
    </row>
    <row r="243" spans="1:9">
      <c r="A243" s="32"/>
      <c r="B243" s="229"/>
      <c r="C243" s="229"/>
      <c r="D243" s="229"/>
      <c r="E243" s="229"/>
      <c r="F243" s="229"/>
      <c r="G243" s="229"/>
      <c r="H243" s="229"/>
      <c r="I243" s="229"/>
    </row>
    <row r="244" spans="1:9">
      <c r="A244" s="32"/>
      <c r="B244" s="229"/>
      <c r="C244" s="229"/>
      <c r="D244" s="229"/>
      <c r="E244" s="229"/>
      <c r="F244" s="229"/>
      <c r="G244" s="229"/>
      <c r="H244" s="229"/>
      <c r="I244" s="229"/>
    </row>
    <row r="245" spans="1:9">
      <c r="A245" s="32"/>
      <c r="B245" s="229"/>
      <c r="C245" s="229"/>
      <c r="D245" s="229"/>
      <c r="E245" s="229"/>
      <c r="F245" s="229"/>
      <c r="G245" s="229"/>
      <c r="H245" s="229"/>
      <c r="I245" s="229"/>
    </row>
    <row r="246" spans="1:9">
      <c r="A246" s="32"/>
      <c r="B246" s="229"/>
      <c r="C246" s="229"/>
      <c r="D246" s="229"/>
      <c r="E246" s="229"/>
      <c r="F246" s="229"/>
      <c r="G246" s="229"/>
      <c r="H246" s="229"/>
      <c r="I246" s="229"/>
    </row>
    <row r="247" spans="1:9">
      <c r="A247" s="32"/>
      <c r="B247" s="229"/>
      <c r="C247" s="229"/>
      <c r="D247" s="229"/>
      <c r="E247" s="229"/>
      <c r="F247" s="229"/>
      <c r="G247" s="229"/>
      <c r="H247" s="229"/>
      <c r="I247" s="229"/>
    </row>
    <row r="248" spans="1:9">
      <c r="A248" s="32"/>
      <c r="B248" s="229"/>
      <c r="C248" s="229"/>
      <c r="D248" s="229"/>
      <c r="E248" s="229"/>
      <c r="F248" s="229"/>
      <c r="G248" s="229"/>
      <c r="H248" s="229"/>
      <c r="I248" s="229"/>
    </row>
    <row r="249" spans="1:9">
      <c r="A249" s="32"/>
      <c r="B249" s="229"/>
      <c r="C249" s="229"/>
      <c r="D249" s="229"/>
      <c r="E249" s="229"/>
      <c r="F249" s="229"/>
      <c r="G249" s="229"/>
      <c r="H249" s="229"/>
      <c r="I249" s="229"/>
    </row>
    <row r="250" spans="1:9">
      <c r="A250" s="32"/>
      <c r="B250" s="229"/>
      <c r="C250" s="229"/>
      <c r="D250" s="229"/>
      <c r="E250" s="229"/>
      <c r="F250" s="229"/>
      <c r="G250" s="229"/>
      <c r="H250" s="229"/>
      <c r="I250" s="229"/>
    </row>
    <row r="251" spans="1:9">
      <c r="A251" s="32"/>
      <c r="B251" s="229"/>
      <c r="C251" s="229"/>
      <c r="D251" s="229"/>
      <c r="E251" s="229"/>
      <c r="F251" s="229"/>
      <c r="G251" s="229"/>
      <c r="H251" s="229"/>
      <c r="I251" s="229"/>
    </row>
    <row r="252" spans="1:9">
      <c r="A252" s="32"/>
      <c r="B252" s="229"/>
      <c r="C252" s="229"/>
      <c r="D252" s="229"/>
      <c r="E252" s="229"/>
      <c r="F252" s="229"/>
      <c r="G252" s="229"/>
      <c r="H252" s="229"/>
      <c r="I252" s="229"/>
    </row>
    <row r="253" spans="1:9">
      <c r="A253" s="32"/>
      <c r="B253" s="229"/>
      <c r="C253" s="229"/>
      <c r="D253" s="229"/>
      <c r="E253" s="229"/>
      <c r="F253" s="229"/>
      <c r="G253" s="229"/>
      <c r="H253" s="229"/>
      <c r="I253" s="229"/>
    </row>
    <row r="254" spans="1:9">
      <c r="A254" s="32"/>
      <c r="B254" s="229"/>
      <c r="C254" s="229"/>
      <c r="D254" s="229"/>
      <c r="E254" s="229"/>
      <c r="F254" s="229"/>
      <c r="G254" s="229"/>
      <c r="H254" s="229"/>
      <c r="I254" s="229"/>
    </row>
    <row r="255" spans="1:9">
      <c r="A255" s="32"/>
      <c r="B255" s="229"/>
      <c r="C255" s="229"/>
      <c r="D255" s="229"/>
      <c r="E255" s="229"/>
      <c r="F255" s="229"/>
      <c r="G255" s="229"/>
      <c r="H255" s="229"/>
      <c r="I255" s="229"/>
    </row>
    <row r="256" spans="1:9">
      <c r="A256" s="32"/>
      <c r="B256" s="229"/>
      <c r="C256" s="229"/>
      <c r="D256" s="229"/>
      <c r="E256" s="229"/>
      <c r="F256" s="229"/>
      <c r="G256" s="229"/>
      <c r="H256" s="229"/>
      <c r="I256" s="229"/>
    </row>
    <row r="257" spans="1:9">
      <c r="A257" s="32"/>
      <c r="B257" s="229"/>
      <c r="C257" s="229"/>
      <c r="D257" s="229"/>
      <c r="E257" s="229"/>
      <c r="F257" s="229"/>
      <c r="G257" s="229"/>
      <c r="H257" s="229"/>
      <c r="I257" s="229"/>
    </row>
    <row r="258" spans="1:9">
      <c r="A258" s="32"/>
      <c r="B258" s="229"/>
      <c r="C258" s="229"/>
      <c r="D258" s="229"/>
      <c r="E258" s="229"/>
      <c r="F258" s="229"/>
      <c r="G258" s="229"/>
      <c r="H258" s="229"/>
      <c r="I258" s="229"/>
    </row>
    <row r="259" spans="1:9">
      <c r="A259" s="32"/>
      <c r="B259" s="229"/>
      <c r="C259" s="229"/>
      <c r="D259" s="229"/>
      <c r="E259" s="229"/>
      <c r="F259" s="229"/>
      <c r="G259" s="229"/>
      <c r="H259" s="229"/>
      <c r="I259" s="229"/>
    </row>
    <row r="260" spans="1:9">
      <c r="A260" s="32"/>
      <c r="B260" s="229"/>
      <c r="C260" s="229"/>
      <c r="D260" s="229"/>
      <c r="E260" s="229"/>
      <c r="F260" s="229"/>
      <c r="G260" s="229"/>
      <c r="H260" s="229"/>
      <c r="I260" s="229"/>
    </row>
    <row r="261" spans="1:9">
      <c r="A261" s="32"/>
      <c r="B261" s="229"/>
      <c r="C261" s="229"/>
      <c r="D261" s="229"/>
      <c r="E261" s="229"/>
      <c r="F261" s="229"/>
      <c r="G261" s="229"/>
      <c r="H261" s="229"/>
      <c r="I261" s="229"/>
    </row>
    <row r="262" spans="1:9">
      <c r="A262" s="32"/>
      <c r="B262" s="229"/>
      <c r="C262" s="229"/>
      <c r="D262" s="229"/>
      <c r="E262" s="229"/>
      <c r="F262" s="229"/>
      <c r="G262" s="229"/>
      <c r="H262" s="229"/>
      <c r="I262" s="229"/>
    </row>
    <row r="263" spans="1:9">
      <c r="A263" s="32"/>
      <c r="B263" s="229"/>
      <c r="C263" s="229"/>
      <c r="D263" s="229"/>
      <c r="E263" s="229"/>
      <c r="F263" s="229"/>
      <c r="G263" s="229"/>
      <c r="H263" s="229"/>
      <c r="I263" s="229"/>
    </row>
    <row r="264" spans="1:9">
      <c r="A264" s="32"/>
      <c r="B264" s="229"/>
      <c r="C264" s="229"/>
      <c r="D264" s="229"/>
      <c r="E264" s="229"/>
      <c r="F264" s="229"/>
      <c r="G264" s="229"/>
      <c r="H264" s="229"/>
      <c r="I264" s="229"/>
    </row>
    <row r="265" spans="1:9">
      <c r="A265" s="32"/>
      <c r="B265" s="229"/>
      <c r="C265" s="229"/>
      <c r="D265" s="229"/>
      <c r="E265" s="229"/>
      <c r="F265" s="229"/>
      <c r="G265" s="229"/>
      <c r="H265" s="229"/>
      <c r="I265" s="229"/>
    </row>
    <row r="266" spans="1:9">
      <c r="A266" s="32"/>
      <c r="B266" s="229"/>
      <c r="C266" s="229"/>
      <c r="D266" s="229"/>
      <c r="E266" s="229"/>
      <c r="F266" s="229"/>
      <c r="G266" s="229"/>
      <c r="H266" s="229"/>
      <c r="I266" s="229"/>
    </row>
    <row r="267" spans="1:9">
      <c r="A267" s="32"/>
      <c r="B267" s="229"/>
      <c r="C267" s="229"/>
      <c r="D267" s="229"/>
      <c r="E267" s="229"/>
      <c r="F267" s="229"/>
      <c r="G267" s="229"/>
      <c r="H267" s="229"/>
      <c r="I267" s="229"/>
    </row>
    <row r="268" spans="1:9">
      <c r="A268" s="32"/>
      <c r="B268" s="229"/>
      <c r="C268" s="229"/>
      <c r="D268" s="229"/>
      <c r="E268" s="229"/>
      <c r="F268" s="229"/>
      <c r="G268" s="229"/>
      <c r="H268" s="229"/>
      <c r="I268" s="229"/>
    </row>
    <row r="269" spans="1:9">
      <c r="A269" s="32"/>
      <c r="B269" s="229"/>
      <c r="C269" s="229"/>
      <c r="D269" s="229"/>
      <c r="E269" s="229"/>
      <c r="F269" s="229"/>
      <c r="G269" s="229"/>
      <c r="H269" s="229"/>
      <c r="I269" s="229"/>
    </row>
    <row r="270" spans="1:9">
      <c r="A270" s="32"/>
      <c r="B270" s="229"/>
      <c r="C270" s="229"/>
      <c r="D270" s="229"/>
      <c r="E270" s="229"/>
      <c r="F270" s="229"/>
      <c r="G270" s="229"/>
      <c r="H270" s="229"/>
      <c r="I270" s="229"/>
    </row>
    <row r="271" spans="1:9">
      <c r="A271" s="32"/>
      <c r="B271" s="229"/>
      <c r="C271" s="229"/>
      <c r="D271" s="229"/>
      <c r="E271" s="229"/>
      <c r="F271" s="229"/>
      <c r="G271" s="229"/>
      <c r="H271" s="229"/>
      <c r="I271" s="229"/>
    </row>
    <row r="272" spans="1:9">
      <c r="A272" s="32"/>
      <c r="B272" s="229"/>
      <c r="C272" s="229"/>
      <c r="D272" s="229"/>
      <c r="E272" s="229"/>
      <c r="F272" s="229"/>
      <c r="G272" s="229"/>
      <c r="H272" s="229"/>
      <c r="I272" s="229"/>
    </row>
    <row r="273" spans="1:9">
      <c r="A273" s="32"/>
      <c r="B273" s="229"/>
      <c r="C273" s="229"/>
      <c r="D273" s="229"/>
      <c r="E273" s="229"/>
      <c r="F273" s="229"/>
      <c r="G273" s="229"/>
      <c r="H273" s="229"/>
      <c r="I273" s="229"/>
    </row>
    <row r="274" spans="1:9">
      <c r="A274" s="32"/>
      <c r="B274" s="229"/>
      <c r="C274" s="229"/>
      <c r="D274" s="229"/>
      <c r="E274" s="229"/>
      <c r="F274" s="229"/>
      <c r="G274" s="229"/>
      <c r="H274" s="229"/>
      <c r="I274" s="229"/>
    </row>
    <row r="275" spans="1:9">
      <c r="A275" s="32"/>
      <c r="B275" s="229"/>
      <c r="C275" s="229"/>
      <c r="D275" s="229"/>
      <c r="E275" s="229"/>
      <c r="F275" s="229"/>
      <c r="G275" s="229"/>
      <c r="H275" s="229"/>
      <c r="I275" s="229"/>
    </row>
    <row r="276" spans="1:9">
      <c r="A276" s="32"/>
      <c r="B276" s="229"/>
      <c r="C276" s="229"/>
      <c r="D276" s="229"/>
      <c r="E276" s="229"/>
      <c r="F276" s="229"/>
      <c r="G276" s="229"/>
      <c r="H276" s="229"/>
      <c r="I276" s="229"/>
    </row>
    <row r="277" spans="1:9">
      <c r="A277" s="32"/>
      <c r="B277" s="229"/>
      <c r="C277" s="229"/>
      <c r="D277" s="229"/>
      <c r="E277" s="229"/>
      <c r="F277" s="229"/>
      <c r="G277" s="229"/>
      <c r="H277" s="229"/>
      <c r="I277" s="229"/>
    </row>
    <row r="278" spans="1:9">
      <c r="A278" s="32"/>
      <c r="B278" s="229"/>
      <c r="C278" s="229"/>
      <c r="D278" s="229"/>
      <c r="E278" s="229"/>
      <c r="F278" s="229"/>
      <c r="G278" s="229"/>
      <c r="H278" s="229"/>
      <c r="I278" s="229"/>
    </row>
    <row r="279" spans="1:9">
      <c r="A279" s="32"/>
      <c r="B279" s="229"/>
      <c r="C279" s="229"/>
      <c r="D279" s="229"/>
      <c r="E279" s="229"/>
      <c r="F279" s="229"/>
      <c r="G279" s="229"/>
      <c r="H279" s="229"/>
      <c r="I279" s="229"/>
    </row>
    <row r="280" spans="1:9">
      <c r="A280" s="32"/>
      <c r="B280" s="229"/>
      <c r="C280" s="229"/>
      <c r="D280" s="229"/>
      <c r="E280" s="229"/>
      <c r="F280" s="229"/>
      <c r="G280" s="229"/>
      <c r="H280" s="229"/>
      <c r="I280" s="229"/>
    </row>
    <row r="281" spans="1:9">
      <c r="A281" s="32"/>
      <c r="B281" s="229"/>
      <c r="C281" s="229"/>
      <c r="D281" s="229"/>
      <c r="E281" s="229"/>
      <c r="F281" s="229"/>
      <c r="G281" s="229"/>
      <c r="H281" s="229"/>
      <c r="I281" s="229"/>
    </row>
    <row r="282" spans="1:9">
      <c r="A282" s="32"/>
      <c r="B282" s="229"/>
      <c r="C282" s="229"/>
      <c r="D282" s="229"/>
      <c r="E282" s="229"/>
      <c r="F282" s="229"/>
      <c r="G282" s="229"/>
      <c r="H282" s="229"/>
      <c r="I282" s="229"/>
    </row>
    <row r="283" spans="1:9">
      <c r="A283" s="32"/>
      <c r="B283" s="229"/>
      <c r="C283" s="229"/>
      <c r="D283" s="229"/>
      <c r="E283" s="229"/>
      <c r="F283" s="229"/>
      <c r="G283" s="229"/>
      <c r="H283" s="229"/>
      <c r="I283" s="229"/>
    </row>
    <row r="284" spans="1:9">
      <c r="A284" s="32"/>
      <c r="B284" s="229"/>
      <c r="C284" s="229"/>
      <c r="D284" s="229"/>
      <c r="E284" s="229"/>
      <c r="F284" s="229"/>
      <c r="G284" s="229"/>
      <c r="H284" s="229"/>
      <c r="I284" s="229"/>
    </row>
    <row r="285" spans="1:9">
      <c r="A285" s="32"/>
      <c r="B285" s="229"/>
      <c r="C285" s="229"/>
      <c r="D285" s="229"/>
      <c r="E285" s="229"/>
      <c r="F285" s="229"/>
      <c r="G285" s="229"/>
      <c r="H285" s="229"/>
      <c r="I285" s="229"/>
    </row>
    <row r="286" spans="1:9">
      <c r="A286" s="32"/>
      <c r="B286" s="229"/>
      <c r="C286" s="229"/>
      <c r="D286" s="229"/>
      <c r="E286" s="229"/>
      <c r="F286" s="229"/>
      <c r="G286" s="229"/>
      <c r="H286" s="229"/>
      <c r="I286" s="229"/>
    </row>
    <row r="287" spans="1:9">
      <c r="A287" s="32"/>
      <c r="B287" s="229"/>
      <c r="C287" s="229"/>
      <c r="D287" s="229"/>
      <c r="E287" s="229"/>
      <c r="F287" s="229"/>
      <c r="G287" s="229"/>
      <c r="H287" s="229"/>
      <c r="I287" s="229"/>
    </row>
    <row r="288" spans="1:9">
      <c r="A288" s="32"/>
      <c r="B288" s="229"/>
      <c r="C288" s="229"/>
      <c r="D288" s="229"/>
      <c r="E288" s="229"/>
      <c r="F288" s="229"/>
      <c r="G288" s="229"/>
      <c r="H288" s="229"/>
      <c r="I288" s="229"/>
    </row>
    <row r="289" spans="1:9">
      <c r="A289" s="32"/>
      <c r="B289" s="229"/>
      <c r="C289" s="229"/>
      <c r="D289" s="229"/>
      <c r="E289" s="229"/>
      <c r="F289" s="229"/>
      <c r="G289" s="229"/>
      <c r="H289" s="229"/>
      <c r="I289" s="229"/>
    </row>
    <row r="290" spans="1:9">
      <c r="A290" s="32"/>
      <c r="B290" s="229"/>
      <c r="C290" s="229"/>
      <c r="D290" s="229"/>
      <c r="E290" s="229"/>
      <c r="F290" s="229"/>
      <c r="G290" s="229"/>
      <c r="H290" s="229"/>
      <c r="I290" s="229"/>
    </row>
    <row r="291" spans="1:9">
      <c r="A291" s="32"/>
      <c r="B291" s="229"/>
      <c r="C291" s="229"/>
      <c r="D291" s="229"/>
      <c r="E291" s="229"/>
      <c r="F291" s="229"/>
      <c r="G291" s="229"/>
      <c r="H291" s="229"/>
      <c r="I291" s="229"/>
    </row>
    <row r="292" spans="1:9">
      <c r="A292" s="32"/>
      <c r="B292" s="229"/>
      <c r="C292" s="229"/>
      <c r="D292" s="229"/>
      <c r="E292" s="229"/>
      <c r="F292" s="229"/>
      <c r="G292" s="229"/>
      <c r="H292" s="229"/>
      <c r="I292" s="229"/>
    </row>
    <row r="293" spans="1:9">
      <c r="A293" s="32"/>
      <c r="B293" s="229"/>
      <c r="C293" s="229"/>
      <c r="D293" s="229"/>
      <c r="E293" s="229"/>
      <c r="F293" s="229"/>
      <c r="G293" s="229"/>
      <c r="H293" s="229"/>
      <c r="I293" s="229"/>
    </row>
    <row r="294" spans="1:9">
      <c r="A294" s="32"/>
      <c r="B294" s="229"/>
      <c r="C294" s="229"/>
      <c r="D294" s="229"/>
      <c r="E294" s="229"/>
      <c r="F294" s="229"/>
      <c r="G294" s="229"/>
      <c r="H294" s="229"/>
      <c r="I294" s="229"/>
    </row>
    <row r="295" spans="1:9">
      <c r="A295" s="32"/>
      <c r="B295" s="229"/>
      <c r="C295" s="229"/>
      <c r="D295" s="229"/>
      <c r="E295" s="229"/>
      <c r="F295" s="229"/>
      <c r="G295" s="229"/>
      <c r="H295" s="229"/>
      <c r="I295" s="229"/>
    </row>
    <row r="296" spans="1:9">
      <c r="A296" s="32"/>
      <c r="B296" s="229"/>
      <c r="C296" s="229"/>
      <c r="D296" s="229"/>
      <c r="E296" s="229"/>
      <c r="F296" s="229"/>
      <c r="G296" s="229"/>
      <c r="H296" s="229"/>
      <c r="I296" s="229"/>
    </row>
    <row r="297" spans="1:9">
      <c r="A297" s="32"/>
      <c r="B297" s="229"/>
      <c r="C297" s="229"/>
      <c r="D297" s="229"/>
      <c r="E297" s="229"/>
      <c r="F297" s="229"/>
      <c r="G297" s="229"/>
      <c r="H297" s="229"/>
      <c r="I297" s="229"/>
    </row>
    <row r="298" spans="1:9">
      <c r="A298" s="32"/>
      <c r="B298" s="229"/>
      <c r="C298" s="229"/>
      <c r="D298" s="229"/>
      <c r="E298" s="229"/>
      <c r="F298" s="229"/>
      <c r="G298" s="229"/>
      <c r="H298" s="229"/>
      <c r="I298" s="229"/>
    </row>
    <row r="299" spans="1:9">
      <c r="A299" s="32"/>
      <c r="B299" s="229"/>
      <c r="C299" s="229"/>
      <c r="D299" s="229"/>
      <c r="E299" s="229"/>
      <c r="F299" s="229"/>
      <c r="G299" s="229"/>
      <c r="H299" s="229"/>
      <c r="I299" s="229"/>
    </row>
    <row r="300" spans="1:9">
      <c r="A300" s="32"/>
      <c r="B300" s="229"/>
      <c r="C300" s="229"/>
      <c r="D300" s="229"/>
      <c r="E300" s="229"/>
      <c r="F300" s="229"/>
      <c r="G300" s="229"/>
      <c r="H300" s="229"/>
      <c r="I300" s="229"/>
    </row>
    <row r="301" spans="1:9">
      <c r="A301" s="32"/>
      <c r="B301" s="229"/>
      <c r="C301" s="229"/>
      <c r="D301" s="229"/>
      <c r="E301" s="229"/>
      <c r="F301" s="229"/>
      <c r="G301" s="229"/>
      <c r="H301" s="229"/>
      <c r="I301" s="229"/>
    </row>
    <row r="302" spans="1:9">
      <c r="A302" s="32"/>
      <c r="B302" s="229"/>
      <c r="C302" s="229"/>
      <c r="D302" s="229"/>
      <c r="E302" s="229"/>
      <c r="F302" s="229"/>
      <c r="G302" s="229"/>
      <c r="H302" s="229"/>
      <c r="I302" s="229"/>
    </row>
    <row r="303" spans="1:9">
      <c r="A303" s="32"/>
      <c r="B303" s="229"/>
      <c r="C303" s="229"/>
      <c r="D303" s="229"/>
      <c r="E303" s="229"/>
      <c r="F303" s="229"/>
      <c r="G303" s="229"/>
      <c r="H303" s="229"/>
      <c r="I303" s="229"/>
    </row>
    <row r="304" spans="1:9">
      <c r="A304" s="32"/>
      <c r="B304" s="229"/>
      <c r="C304" s="229"/>
      <c r="D304" s="229"/>
      <c r="E304" s="229"/>
      <c r="F304" s="229"/>
      <c r="G304" s="229"/>
      <c r="H304" s="229"/>
      <c r="I304" s="229"/>
    </row>
    <row r="305" spans="1:9">
      <c r="A305" s="32"/>
      <c r="B305" s="229"/>
      <c r="C305" s="229"/>
      <c r="D305" s="229"/>
      <c r="E305" s="229"/>
      <c r="F305" s="229"/>
      <c r="G305" s="229"/>
      <c r="H305" s="229"/>
      <c r="I305" s="229"/>
    </row>
    <row r="306" spans="1:9">
      <c r="A306" s="32"/>
      <c r="B306" s="229"/>
      <c r="C306" s="229"/>
      <c r="D306" s="229"/>
      <c r="E306" s="229"/>
      <c r="F306" s="229"/>
      <c r="G306" s="229"/>
      <c r="H306" s="229"/>
      <c r="I306" s="229"/>
    </row>
    <row r="307" spans="1:9">
      <c r="A307" s="32"/>
      <c r="B307" s="229"/>
      <c r="C307" s="229"/>
      <c r="D307" s="229"/>
      <c r="E307" s="229"/>
      <c r="F307" s="229"/>
      <c r="G307" s="229"/>
      <c r="H307" s="229"/>
      <c r="I307" s="229"/>
    </row>
    <row r="308" spans="1:9">
      <c r="A308" s="32"/>
      <c r="B308" s="229"/>
      <c r="C308" s="229"/>
      <c r="D308" s="229"/>
      <c r="E308" s="229"/>
      <c r="F308" s="229"/>
      <c r="G308" s="229"/>
      <c r="H308" s="229"/>
      <c r="I308" s="229"/>
    </row>
    <row r="309" spans="1:9">
      <c r="A309" s="32"/>
      <c r="B309" s="229"/>
      <c r="C309" s="229"/>
      <c r="D309" s="229"/>
      <c r="E309" s="229"/>
      <c r="F309" s="229"/>
      <c r="G309" s="229"/>
      <c r="H309" s="229"/>
      <c r="I309" s="229"/>
    </row>
    <row r="310" spans="1:9">
      <c r="A310" s="32"/>
      <c r="B310" s="229"/>
      <c r="C310" s="229"/>
      <c r="D310" s="229"/>
      <c r="E310" s="229"/>
      <c r="F310" s="229"/>
      <c r="G310" s="229"/>
      <c r="H310" s="229"/>
      <c r="I310" s="229"/>
    </row>
    <row r="311" spans="1:9">
      <c r="A311" s="32"/>
      <c r="B311" s="229"/>
      <c r="C311" s="229"/>
      <c r="D311" s="229"/>
      <c r="E311" s="229"/>
      <c r="F311" s="229"/>
      <c r="G311" s="229"/>
      <c r="H311" s="229"/>
      <c r="I311" s="229"/>
    </row>
    <row r="312" spans="1:9">
      <c r="A312" s="32"/>
      <c r="B312" s="229"/>
      <c r="C312" s="229"/>
      <c r="D312" s="229"/>
      <c r="E312" s="229"/>
      <c r="F312" s="229"/>
      <c r="G312" s="229"/>
      <c r="H312" s="229"/>
      <c r="I312" s="229"/>
    </row>
    <row r="313" spans="1:9">
      <c r="A313" s="32"/>
      <c r="B313" s="229"/>
      <c r="C313" s="229"/>
      <c r="D313" s="229"/>
      <c r="E313" s="229"/>
      <c r="F313" s="229"/>
      <c r="G313" s="229"/>
      <c r="H313" s="229"/>
      <c r="I313" s="229"/>
    </row>
    <row r="314" spans="1:9">
      <c r="A314" s="32"/>
      <c r="B314" s="229"/>
      <c r="C314" s="229"/>
      <c r="D314" s="229"/>
      <c r="E314" s="229"/>
      <c r="F314" s="229"/>
      <c r="G314" s="229"/>
      <c r="H314" s="229"/>
      <c r="I314" s="229"/>
    </row>
    <row r="315" spans="1:9">
      <c r="A315" s="32"/>
      <c r="B315" s="229"/>
      <c r="C315" s="229"/>
      <c r="D315" s="229"/>
      <c r="E315" s="229"/>
      <c r="F315" s="229"/>
      <c r="G315" s="229"/>
      <c r="H315" s="229"/>
      <c r="I315" s="229"/>
    </row>
    <row r="316" spans="1:9">
      <c r="A316" s="32"/>
      <c r="B316" s="229"/>
      <c r="C316" s="229"/>
      <c r="D316" s="229"/>
      <c r="E316" s="229"/>
      <c r="F316" s="229"/>
      <c r="G316" s="229"/>
      <c r="H316" s="229"/>
      <c r="I316" s="229"/>
    </row>
    <row r="317" spans="1:9">
      <c r="A317" s="32"/>
      <c r="B317" s="229"/>
      <c r="C317" s="229"/>
      <c r="D317" s="229"/>
      <c r="E317" s="229"/>
      <c r="F317" s="229"/>
      <c r="G317" s="229"/>
      <c r="H317" s="229"/>
      <c r="I317" s="229"/>
    </row>
    <row r="318" spans="1:9">
      <c r="A318" s="32"/>
      <c r="B318" s="229"/>
      <c r="C318" s="229"/>
      <c r="D318" s="229"/>
      <c r="E318" s="229"/>
      <c r="F318" s="229"/>
      <c r="G318" s="229"/>
      <c r="H318" s="229"/>
      <c r="I318" s="229"/>
    </row>
    <row r="319" spans="1:9">
      <c r="A319" s="32"/>
      <c r="B319" s="229"/>
      <c r="C319" s="229"/>
      <c r="D319" s="229"/>
      <c r="E319" s="229"/>
      <c r="F319" s="229"/>
      <c r="G319" s="229"/>
      <c r="H319" s="229"/>
      <c r="I319" s="229"/>
    </row>
    <row r="320" spans="1:9">
      <c r="A320" s="32"/>
      <c r="B320" s="229"/>
      <c r="C320" s="229"/>
      <c r="D320" s="229"/>
      <c r="E320" s="229"/>
      <c r="F320" s="229"/>
      <c r="G320" s="229"/>
      <c r="H320" s="229"/>
      <c r="I320" s="229"/>
    </row>
    <row r="321" spans="1:9">
      <c r="A321" s="32"/>
      <c r="B321" s="229"/>
      <c r="C321" s="229"/>
      <c r="D321" s="229"/>
      <c r="E321" s="229"/>
      <c r="F321" s="229"/>
      <c r="G321" s="229"/>
      <c r="H321" s="229"/>
      <c r="I321" s="229"/>
    </row>
    <row r="322" spans="1:9">
      <c r="A322" s="32"/>
      <c r="B322" s="229"/>
      <c r="C322" s="229"/>
      <c r="D322" s="229"/>
      <c r="E322" s="229"/>
      <c r="F322" s="229"/>
      <c r="G322" s="229"/>
      <c r="H322" s="229"/>
      <c r="I322" s="229"/>
    </row>
    <row r="323" spans="1:9">
      <c r="A323" s="32"/>
      <c r="B323" s="229"/>
      <c r="C323" s="229"/>
      <c r="D323" s="229"/>
      <c r="E323" s="229"/>
      <c r="F323" s="229"/>
      <c r="G323" s="229"/>
      <c r="H323" s="229"/>
      <c r="I323" s="229"/>
    </row>
    <row r="324" spans="1:9">
      <c r="A324" s="32"/>
      <c r="B324" s="229"/>
      <c r="C324" s="229"/>
      <c r="D324" s="229"/>
      <c r="E324" s="229"/>
      <c r="F324" s="229"/>
      <c r="G324" s="229"/>
      <c r="H324" s="229"/>
      <c r="I324" s="229"/>
    </row>
    <row r="325" spans="1:9">
      <c r="A325" s="32"/>
      <c r="B325" s="229"/>
      <c r="C325" s="229"/>
      <c r="D325" s="229"/>
      <c r="E325" s="229"/>
      <c r="F325" s="229"/>
      <c r="G325" s="229"/>
      <c r="H325" s="229"/>
      <c r="I325" s="229"/>
    </row>
    <row r="326" spans="1:9">
      <c r="A326" s="32"/>
      <c r="B326" s="229"/>
      <c r="C326" s="229"/>
      <c r="D326" s="229"/>
      <c r="E326" s="229"/>
      <c r="F326" s="229"/>
      <c r="G326" s="229"/>
      <c r="H326" s="229"/>
      <c r="I326" s="229"/>
    </row>
    <row r="327" spans="1:9">
      <c r="A327" s="32"/>
      <c r="B327" s="229"/>
      <c r="C327" s="229"/>
      <c r="D327" s="229"/>
      <c r="E327" s="229"/>
      <c r="F327" s="229"/>
      <c r="G327" s="229"/>
      <c r="H327" s="229"/>
      <c r="I327" s="229"/>
    </row>
    <row r="328" spans="1:9">
      <c r="A328" s="32"/>
      <c r="B328" s="229"/>
      <c r="C328" s="229"/>
      <c r="D328" s="229"/>
      <c r="E328" s="229"/>
      <c r="F328" s="229"/>
      <c r="G328" s="229"/>
      <c r="H328" s="229"/>
      <c r="I328" s="229"/>
    </row>
    <row r="329" spans="1:9">
      <c r="A329" s="32"/>
      <c r="B329" s="229"/>
      <c r="C329" s="229"/>
      <c r="D329" s="229"/>
      <c r="E329" s="229"/>
      <c r="F329" s="229"/>
      <c r="G329" s="229"/>
      <c r="H329" s="229"/>
      <c r="I329" s="229"/>
    </row>
    <row r="330" spans="1:9">
      <c r="A330" s="32"/>
      <c r="B330" s="229"/>
      <c r="C330" s="229"/>
      <c r="D330" s="229"/>
      <c r="E330" s="229"/>
      <c r="F330" s="229"/>
      <c r="G330" s="229"/>
      <c r="H330" s="229"/>
      <c r="I330" s="229"/>
    </row>
    <row r="331" spans="1:9">
      <c r="A331" s="32"/>
      <c r="B331" s="229"/>
      <c r="C331" s="229"/>
      <c r="D331" s="229"/>
      <c r="E331" s="229"/>
      <c r="F331" s="229"/>
      <c r="G331" s="229"/>
      <c r="H331" s="229"/>
      <c r="I331" s="229"/>
    </row>
    <row r="332" spans="1:9">
      <c r="A332" s="32"/>
      <c r="B332" s="229"/>
      <c r="C332" s="229"/>
      <c r="D332" s="229"/>
      <c r="E332" s="229"/>
      <c r="F332" s="229"/>
      <c r="G332" s="229"/>
      <c r="H332" s="229"/>
      <c r="I332" s="229"/>
    </row>
    <row r="333" spans="1:9">
      <c r="A333" s="32"/>
      <c r="B333" s="229"/>
      <c r="C333" s="229"/>
      <c r="D333" s="229"/>
      <c r="E333" s="229"/>
      <c r="F333" s="229"/>
      <c r="G333" s="229"/>
      <c r="H333" s="229"/>
      <c r="I333" s="229"/>
    </row>
    <row r="334" spans="1:9">
      <c r="A334" s="32"/>
      <c r="B334" s="229"/>
      <c r="C334" s="229"/>
      <c r="D334" s="229"/>
      <c r="E334" s="229"/>
      <c r="F334" s="229"/>
      <c r="G334" s="229"/>
      <c r="H334" s="229"/>
      <c r="I334" s="229"/>
    </row>
    <row r="335" spans="1:9">
      <c r="A335" s="32"/>
      <c r="B335" s="229"/>
      <c r="C335" s="229"/>
      <c r="D335" s="229"/>
      <c r="E335" s="229"/>
      <c r="F335" s="229"/>
      <c r="G335" s="229"/>
      <c r="H335" s="229"/>
      <c r="I335" s="229"/>
    </row>
    <row r="336" spans="1:9">
      <c r="A336" s="32"/>
      <c r="B336" s="229"/>
      <c r="C336" s="229"/>
      <c r="D336" s="229"/>
      <c r="E336" s="229"/>
      <c r="F336" s="229"/>
      <c r="G336" s="229"/>
      <c r="H336" s="229"/>
      <c r="I336" s="229"/>
    </row>
    <row r="337" spans="1:9">
      <c r="A337" s="32"/>
      <c r="B337" s="229"/>
      <c r="C337" s="229"/>
      <c r="D337" s="229"/>
      <c r="E337" s="229"/>
      <c r="F337" s="229"/>
      <c r="G337" s="229"/>
      <c r="H337" s="229"/>
      <c r="I337" s="229"/>
    </row>
    <row r="338" spans="1:9">
      <c r="A338" s="32"/>
      <c r="B338" s="229"/>
      <c r="C338" s="229"/>
      <c r="D338" s="229"/>
      <c r="E338" s="229"/>
      <c r="F338" s="229"/>
      <c r="G338" s="229"/>
      <c r="H338" s="229"/>
      <c r="I338" s="229"/>
    </row>
  </sheetData>
  <mergeCells count="119">
    <mergeCell ref="H6:N6"/>
    <mergeCell ref="I34:N34"/>
    <mergeCell ref="H8:N8"/>
    <mergeCell ref="F11:H11"/>
    <mergeCell ref="I79:N79"/>
    <mergeCell ref="I83:N83"/>
    <mergeCell ref="I58:N58"/>
    <mergeCell ref="I59:N59"/>
    <mergeCell ref="I60:N60"/>
    <mergeCell ref="I61:N61"/>
    <mergeCell ref="I82:N82"/>
    <mergeCell ref="I77:N77"/>
    <mergeCell ref="I78:N78"/>
    <mergeCell ref="I70:N70"/>
    <mergeCell ref="I71:N71"/>
    <mergeCell ref="I53:N53"/>
    <mergeCell ref="I54:N54"/>
    <mergeCell ref="I46:N46"/>
    <mergeCell ref="I81:N81"/>
    <mergeCell ref="I74:N74"/>
    <mergeCell ref="I75:N75"/>
    <mergeCell ref="I76:N76"/>
    <mergeCell ref="I62:N62"/>
    <mergeCell ref="I24:N24"/>
    <mergeCell ref="A4:I4"/>
    <mergeCell ref="A22:N22"/>
    <mergeCell ref="I23:N23"/>
    <mergeCell ref="B5:G5"/>
    <mergeCell ref="B6:G6"/>
    <mergeCell ref="B8:G8"/>
    <mergeCell ref="C11:E11"/>
    <mergeCell ref="A11:B12"/>
    <mergeCell ref="A10:I10"/>
    <mergeCell ref="I21:N21"/>
    <mergeCell ref="H5:N5"/>
    <mergeCell ref="B7:G7"/>
    <mergeCell ref="H7:N7"/>
    <mergeCell ref="A18:I18"/>
    <mergeCell ref="A13:B13"/>
    <mergeCell ref="A14:B14"/>
    <mergeCell ref="I11:K11"/>
    <mergeCell ref="L11:N11"/>
    <mergeCell ref="A15:B15"/>
    <mergeCell ref="A16:B16"/>
    <mergeCell ref="A19:A20"/>
    <mergeCell ref="B19:B20"/>
    <mergeCell ref="C19:D19"/>
    <mergeCell ref="E19:N19"/>
    <mergeCell ref="C113:D113"/>
    <mergeCell ref="C112:D112"/>
    <mergeCell ref="F113:H113"/>
    <mergeCell ref="I26:N26"/>
    <mergeCell ref="I27:N27"/>
    <mergeCell ref="I28:N28"/>
    <mergeCell ref="I29:N29"/>
    <mergeCell ref="I39:N39"/>
    <mergeCell ref="I30:N30"/>
    <mergeCell ref="I32:N32"/>
    <mergeCell ref="I42:N42"/>
    <mergeCell ref="I35:N35"/>
    <mergeCell ref="I36:N36"/>
    <mergeCell ref="I37:N37"/>
    <mergeCell ref="I38:N38"/>
    <mergeCell ref="I40:N40"/>
    <mergeCell ref="I31:N31"/>
    <mergeCell ref="I50:N50"/>
    <mergeCell ref="I51:N51"/>
    <mergeCell ref="I55:N55"/>
    <mergeCell ref="I80:N80"/>
    <mergeCell ref="I56:N56"/>
    <mergeCell ref="I57:N57"/>
    <mergeCell ref="I64:N64"/>
    <mergeCell ref="I25:N25"/>
    <mergeCell ref="I33:N33"/>
    <mergeCell ref="I41:N41"/>
    <mergeCell ref="I106:N106"/>
    <mergeCell ref="I108:N108"/>
    <mergeCell ref="I107:N107"/>
    <mergeCell ref="I100:N100"/>
    <mergeCell ref="I101:N101"/>
    <mergeCell ref="I102:N102"/>
    <mergeCell ref="I103:N103"/>
    <mergeCell ref="I105:N105"/>
    <mergeCell ref="I104:N104"/>
    <mergeCell ref="I99:N99"/>
    <mergeCell ref="I52:N52"/>
    <mergeCell ref="I63:N63"/>
    <mergeCell ref="I84:N84"/>
    <mergeCell ref="I85:N85"/>
    <mergeCell ref="I86:N86"/>
    <mergeCell ref="I87:N87"/>
    <mergeCell ref="I91:N91"/>
    <mergeCell ref="I88:N88"/>
    <mergeCell ref="I89:N89"/>
    <mergeCell ref="I90:N90"/>
    <mergeCell ref="F112:H112"/>
    <mergeCell ref="A2:N2"/>
    <mergeCell ref="A1:N1"/>
    <mergeCell ref="I94:N94"/>
    <mergeCell ref="I95:N95"/>
    <mergeCell ref="I96:N96"/>
    <mergeCell ref="I97:N97"/>
    <mergeCell ref="I92:N92"/>
    <mergeCell ref="I98:N98"/>
    <mergeCell ref="I93:N93"/>
    <mergeCell ref="I72:N72"/>
    <mergeCell ref="I73:N73"/>
    <mergeCell ref="I67:N67"/>
    <mergeCell ref="I68:N68"/>
    <mergeCell ref="I69:N69"/>
    <mergeCell ref="I65:N65"/>
    <mergeCell ref="I66:N66"/>
    <mergeCell ref="I47:N47"/>
    <mergeCell ref="I48:N48"/>
    <mergeCell ref="I49:N49"/>
    <mergeCell ref="I43:N43"/>
    <mergeCell ref="I44:N44"/>
    <mergeCell ref="I45:N45"/>
    <mergeCell ref="I20:N20"/>
  </mergeCells>
  <phoneticPr fontId="0" type="noConversion"/>
  <pageMargins left="1.1811023622047245" right="0.39370078740157483" top="0.78740157480314965" bottom="0.78740157480314965" header="0.19685039370078741" footer="0.11811023622047245"/>
  <pageSetup paperSize="9" scale="43" orientation="landscape" r:id="rId1"/>
  <headerFooter alignWithMargins="0">
    <oddHeader>&amp;R&amp;"Times New Roman,звичайний"&amp;14Продовження додатка  3
Таблиця 1</oddHeader>
  </headerFooter>
  <rowBreaks count="2" manualBreakCount="2">
    <brk id="41" max="13" man="1"/>
    <brk id="92" max="1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J200"/>
  <sheetViews>
    <sheetView zoomScale="73" zoomScaleNormal="73" zoomScaleSheetLayoutView="75" workbookViewId="0">
      <selection activeCell="G20" sqref="G20"/>
    </sheetView>
  </sheetViews>
  <sheetFormatPr defaultRowHeight="18.75"/>
  <cols>
    <col min="1" max="1" width="100.5703125" style="26" customWidth="1"/>
    <col min="2" max="2" width="15.28515625" style="29" customWidth="1"/>
    <col min="3" max="8" width="17.140625" style="29" customWidth="1"/>
    <col min="9" max="9" width="10" style="26" customWidth="1"/>
    <col min="10" max="10" width="9.5703125" style="26" customWidth="1"/>
    <col min="11" max="16384" width="9.140625" style="26"/>
  </cols>
  <sheetData>
    <row r="1" spans="1:8">
      <c r="A1" s="306" t="s">
        <v>257</v>
      </c>
      <c r="B1" s="306"/>
      <c r="C1" s="306"/>
      <c r="D1" s="306"/>
      <c r="E1" s="306"/>
      <c r="F1" s="306"/>
      <c r="G1" s="306"/>
      <c r="H1" s="306"/>
    </row>
    <row r="2" spans="1:8">
      <c r="A2" s="306"/>
      <c r="B2" s="306"/>
      <c r="C2" s="306"/>
      <c r="D2" s="306"/>
      <c r="E2" s="306"/>
      <c r="F2" s="306"/>
      <c r="G2" s="306"/>
      <c r="H2" s="306"/>
    </row>
    <row r="3" spans="1:8" ht="66.75" customHeight="1">
      <c r="A3" s="307" t="s">
        <v>28</v>
      </c>
      <c r="B3" s="308" t="s">
        <v>29</v>
      </c>
      <c r="C3" s="278" t="s">
        <v>177</v>
      </c>
      <c r="D3" s="278"/>
      <c r="E3" s="307" t="s">
        <v>31</v>
      </c>
      <c r="F3" s="307"/>
      <c r="G3" s="307"/>
      <c r="H3" s="307"/>
    </row>
    <row r="4" spans="1:8" ht="39" customHeight="1">
      <c r="A4" s="307"/>
      <c r="B4" s="308"/>
      <c r="C4" s="205" t="s">
        <v>32</v>
      </c>
      <c r="D4" s="205" t="s">
        <v>33</v>
      </c>
      <c r="E4" s="205" t="s">
        <v>34</v>
      </c>
      <c r="F4" s="205" t="s">
        <v>35</v>
      </c>
      <c r="G4" s="226" t="s">
        <v>36</v>
      </c>
      <c r="H4" s="226" t="s">
        <v>181</v>
      </c>
    </row>
    <row r="5" spans="1:8">
      <c r="A5" s="218">
        <v>1</v>
      </c>
      <c r="B5" s="219">
        <v>2</v>
      </c>
      <c r="C5" s="218">
        <v>3</v>
      </c>
      <c r="D5" s="219">
        <v>4</v>
      </c>
      <c r="E5" s="218">
        <v>5</v>
      </c>
      <c r="F5" s="219">
        <v>6</v>
      </c>
      <c r="G5" s="218">
        <v>7</v>
      </c>
      <c r="H5" s="219">
        <v>8</v>
      </c>
    </row>
    <row r="6" spans="1:8" ht="22.5" customHeight="1">
      <c r="A6" s="303" t="s">
        <v>258</v>
      </c>
      <c r="B6" s="304"/>
      <c r="C6" s="304"/>
      <c r="D6" s="304"/>
      <c r="E6" s="304"/>
      <c r="F6" s="304"/>
      <c r="G6" s="304"/>
      <c r="H6" s="305"/>
    </row>
    <row r="7" spans="1:8" ht="22.5" customHeight="1">
      <c r="A7" s="42" t="s">
        <v>43</v>
      </c>
      <c r="B7" s="95">
        <v>1200</v>
      </c>
      <c r="C7" s="240">
        <f>'І. Інф. до звіт.'!C93</f>
        <v>906.9999999999975</v>
      </c>
      <c r="D7" s="240">
        <f>'І. Інф. до звіт.'!D93</f>
        <v>1656.1000000000001</v>
      </c>
      <c r="E7" s="240">
        <f>'І. Інф. до звіт.'!E93</f>
        <v>60</v>
      </c>
      <c r="F7" s="240">
        <f>'І. Інф. до звіт.'!F93</f>
        <v>30.89999999999938</v>
      </c>
      <c r="G7" s="93">
        <f>F7-E7</f>
        <v>-29.10000000000062</v>
      </c>
      <c r="H7" s="94">
        <f>(F7/E7)*100</f>
        <v>51.49999999999897</v>
      </c>
    </row>
    <row r="8" spans="1:8" ht="33.75" customHeight="1">
      <c r="A8" s="42" t="s">
        <v>259</v>
      </c>
      <c r="B8" s="213">
        <v>2000</v>
      </c>
      <c r="C8" s="56">
        <v>734</v>
      </c>
      <c r="D8" s="56">
        <v>2620.3000000000002</v>
      </c>
      <c r="E8" s="56"/>
      <c r="F8" s="56">
        <v>4245.8999999999996</v>
      </c>
      <c r="G8" s="93">
        <f>F8-E8</f>
        <v>4245.8999999999996</v>
      </c>
      <c r="H8" s="94" t="e">
        <f>(F8/E8)*100</f>
        <v>#DIV/0!</v>
      </c>
    </row>
    <row r="9" spans="1:8" ht="27" customHeight="1">
      <c r="A9" s="27" t="s">
        <v>260</v>
      </c>
      <c r="B9" s="209">
        <v>2005</v>
      </c>
      <c r="C9" s="51" t="s">
        <v>185</v>
      </c>
      <c r="D9" s="51" t="s">
        <v>185</v>
      </c>
      <c r="E9" s="51" t="s">
        <v>185</v>
      </c>
      <c r="F9" s="51" t="s">
        <v>185</v>
      </c>
      <c r="G9" s="78" t="e">
        <f>F9-E9</f>
        <v>#VALUE!</v>
      </c>
      <c r="H9" s="79" t="e">
        <f>(F9/E9)*100</f>
        <v>#VALUE!</v>
      </c>
    </row>
    <row r="10" spans="1:8" ht="34.5" customHeight="1">
      <c r="A10" s="42" t="s">
        <v>261</v>
      </c>
      <c r="B10" s="213">
        <v>2009</v>
      </c>
      <c r="C10" s="223">
        <f>SUM(C8:C9)</f>
        <v>734</v>
      </c>
      <c r="D10" s="223">
        <f>SUM(D8:D9)</f>
        <v>2620.3000000000002</v>
      </c>
      <c r="E10" s="223">
        <f>SUM(E8:E9)</f>
        <v>0</v>
      </c>
      <c r="F10" s="223">
        <f>SUM(F8:F9)</f>
        <v>4245.8999999999996</v>
      </c>
      <c r="G10" s="93">
        <f>F10-E10</f>
        <v>4245.8999999999996</v>
      </c>
      <c r="H10" s="94" t="e">
        <f>(F10/E10)*100</f>
        <v>#DIV/0!</v>
      </c>
    </row>
    <row r="11" spans="1:8" ht="22.5" customHeight="1">
      <c r="A11" s="27" t="s">
        <v>262</v>
      </c>
      <c r="B11" s="209">
        <v>2010</v>
      </c>
      <c r="C11" s="70">
        <f>SUM(C12:C13)</f>
        <v>0</v>
      </c>
      <c r="D11" s="70">
        <f>SUM(D12:D13)</f>
        <v>0</v>
      </c>
      <c r="E11" s="70">
        <f>SUM(E12:E13)</f>
        <v>0</v>
      </c>
      <c r="F11" s="70">
        <f>SUM(F12:F13)</f>
        <v>0</v>
      </c>
      <c r="G11" s="78">
        <f>F11-E11</f>
        <v>0</v>
      </c>
      <c r="H11" s="79" t="e">
        <f>(F11/E11)*100</f>
        <v>#DIV/0!</v>
      </c>
    </row>
    <row r="12" spans="1:8" ht="22.5" customHeight="1">
      <c r="A12" s="228" t="s">
        <v>263</v>
      </c>
      <c r="B12" s="209">
        <v>2011</v>
      </c>
      <c r="C12" s="51" t="s">
        <v>185</v>
      </c>
      <c r="D12" s="51" t="s">
        <v>185</v>
      </c>
      <c r="E12" s="51" t="s">
        <v>185</v>
      </c>
      <c r="F12" s="51" t="s">
        <v>185</v>
      </c>
      <c r="G12" s="78" t="e">
        <f t="shared" ref="G12:G21" si="0">F12-E12</f>
        <v>#VALUE!</v>
      </c>
      <c r="H12" s="79" t="e">
        <f t="shared" ref="H12:H21" si="1">(F12/E12)*100</f>
        <v>#VALUE!</v>
      </c>
    </row>
    <row r="13" spans="1:8" ht="41.25" customHeight="1">
      <c r="A13" s="228" t="s">
        <v>264</v>
      </c>
      <c r="B13" s="209">
        <v>2012</v>
      </c>
      <c r="C13" s="51" t="s">
        <v>185</v>
      </c>
      <c r="D13" s="51" t="s">
        <v>185</v>
      </c>
      <c r="E13" s="51" t="s">
        <v>185</v>
      </c>
      <c r="F13" s="51" t="s">
        <v>185</v>
      </c>
      <c r="G13" s="78" t="e">
        <f t="shared" si="0"/>
        <v>#VALUE!</v>
      </c>
      <c r="H13" s="79" t="e">
        <f t="shared" si="1"/>
        <v>#VALUE!</v>
      </c>
    </row>
    <row r="14" spans="1:8" ht="20.25" customHeight="1">
      <c r="A14" s="228" t="s">
        <v>265</v>
      </c>
      <c r="B14" s="209" t="s">
        <v>266</v>
      </c>
      <c r="C14" s="51" t="s">
        <v>185</v>
      </c>
      <c r="D14" s="51" t="s">
        <v>185</v>
      </c>
      <c r="E14" s="51" t="s">
        <v>185</v>
      </c>
      <c r="F14" s="51" t="s">
        <v>185</v>
      </c>
      <c r="G14" s="78" t="e">
        <f t="shared" si="0"/>
        <v>#VALUE!</v>
      </c>
      <c r="H14" s="79" t="e">
        <f t="shared" si="1"/>
        <v>#VALUE!</v>
      </c>
    </row>
    <row r="15" spans="1:8" ht="20.25" customHeight="1">
      <c r="A15" s="228" t="s">
        <v>267</v>
      </c>
      <c r="B15" s="209">
        <v>2020</v>
      </c>
      <c r="C15" s="51"/>
      <c r="D15" s="51"/>
      <c r="E15" s="51"/>
      <c r="F15" s="51"/>
      <c r="G15" s="78">
        <f t="shared" si="0"/>
        <v>0</v>
      </c>
      <c r="H15" s="79" t="e">
        <f t="shared" si="1"/>
        <v>#DIV/0!</v>
      </c>
    </row>
    <row r="16" spans="1:8" s="28" customFormat="1" ht="19.5" customHeight="1">
      <c r="A16" s="27" t="s">
        <v>268</v>
      </c>
      <c r="B16" s="209">
        <v>2030</v>
      </c>
      <c r="C16" s="51" t="s">
        <v>185</v>
      </c>
      <c r="D16" s="51" t="s">
        <v>185</v>
      </c>
      <c r="E16" s="51" t="s">
        <v>185</v>
      </c>
      <c r="F16" s="51" t="s">
        <v>185</v>
      </c>
      <c r="G16" s="78" t="e">
        <f t="shared" si="0"/>
        <v>#VALUE!</v>
      </c>
      <c r="H16" s="79" t="e">
        <f t="shared" si="1"/>
        <v>#VALUE!</v>
      </c>
    </row>
    <row r="17" spans="1:9" ht="20.25" customHeight="1">
      <c r="A17" s="27" t="s">
        <v>269</v>
      </c>
      <c r="B17" s="209">
        <v>2031</v>
      </c>
      <c r="C17" s="51" t="s">
        <v>185</v>
      </c>
      <c r="D17" s="51" t="s">
        <v>185</v>
      </c>
      <c r="E17" s="51" t="s">
        <v>185</v>
      </c>
      <c r="F17" s="51" t="s">
        <v>185</v>
      </c>
      <c r="G17" s="78" t="e">
        <f t="shared" si="0"/>
        <v>#VALUE!</v>
      </c>
      <c r="H17" s="79" t="e">
        <f t="shared" si="1"/>
        <v>#VALUE!</v>
      </c>
    </row>
    <row r="18" spans="1:9" ht="19.5" customHeight="1">
      <c r="A18" s="27" t="s">
        <v>270</v>
      </c>
      <c r="B18" s="209">
        <v>2040</v>
      </c>
      <c r="C18" s="51" t="s">
        <v>185</v>
      </c>
      <c r="D18" s="51" t="s">
        <v>185</v>
      </c>
      <c r="E18" s="51" t="s">
        <v>185</v>
      </c>
      <c r="F18" s="51" t="s">
        <v>185</v>
      </c>
      <c r="G18" s="78" t="e">
        <f t="shared" si="0"/>
        <v>#VALUE!</v>
      </c>
      <c r="H18" s="79" t="e">
        <f t="shared" si="1"/>
        <v>#VALUE!</v>
      </c>
    </row>
    <row r="19" spans="1:9" ht="18.75" customHeight="1">
      <c r="A19" s="27" t="s">
        <v>271</v>
      </c>
      <c r="B19" s="209">
        <v>2050</v>
      </c>
      <c r="C19" s="51" t="s">
        <v>185</v>
      </c>
      <c r="D19" s="51" t="s">
        <v>185</v>
      </c>
      <c r="E19" s="51" t="s">
        <v>185</v>
      </c>
      <c r="F19" s="51" t="s">
        <v>185</v>
      </c>
      <c r="G19" s="78" t="e">
        <f t="shared" si="0"/>
        <v>#VALUE!</v>
      </c>
      <c r="H19" s="79" t="e">
        <f t="shared" si="1"/>
        <v>#VALUE!</v>
      </c>
    </row>
    <row r="20" spans="1:9" ht="19.5" customHeight="1">
      <c r="A20" s="27" t="s">
        <v>272</v>
      </c>
      <c r="B20" s="209">
        <v>2060</v>
      </c>
      <c r="C20" s="51" t="s">
        <v>185</v>
      </c>
      <c r="D20" s="51" t="s">
        <v>185</v>
      </c>
      <c r="E20" s="51" t="s">
        <v>185</v>
      </c>
      <c r="F20" s="51" t="s">
        <v>185</v>
      </c>
      <c r="G20" s="78" t="e">
        <f t="shared" si="0"/>
        <v>#VALUE!</v>
      </c>
      <c r="H20" s="79" t="e">
        <f t="shared" si="1"/>
        <v>#VALUE!</v>
      </c>
    </row>
    <row r="21" spans="1:9" ht="41.25" customHeight="1">
      <c r="A21" s="42" t="s">
        <v>273</v>
      </c>
      <c r="B21" s="213">
        <v>2070</v>
      </c>
      <c r="C21" s="223">
        <f>SUM(C7,C10:C11,C15:C16,C18:C20)</f>
        <v>1640.9999999999975</v>
      </c>
      <c r="D21" s="223">
        <f>SUM(D7,D10:D11,D15:D16,D18:D20)</f>
        <v>4276.4000000000005</v>
      </c>
      <c r="E21" s="223">
        <f>SUM(E7,E10:E11,E15:E16,E18:E20)</f>
        <v>60</v>
      </c>
      <c r="F21" s="223">
        <f>SUM(F7,F10:F11,F15:F16,F18:F20)</f>
        <v>4276.7999999999993</v>
      </c>
      <c r="G21" s="93">
        <f t="shared" si="0"/>
        <v>4216.7999999999993</v>
      </c>
      <c r="H21" s="94">
        <f t="shared" si="1"/>
        <v>7127.9999999999991</v>
      </c>
    </row>
    <row r="22" spans="1:9" ht="22.5" customHeight="1">
      <c r="A22" s="303" t="s">
        <v>274</v>
      </c>
      <c r="B22" s="304"/>
      <c r="C22" s="304"/>
      <c r="D22" s="304"/>
      <c r="E22" s="304"/>
      <c r="F22" s="304"/>
      <c r="G22" s="304"/>
      <c r="H22" s="305"/>
    </row>
    <row r="23" spans="1:9" s="28" customFormat="1" ht="40.5" customHeight="1">
      <c r="A23" s="42" t="s">
        <v>275</v>
      </c>
      <c r="B23" s="213">
        <v>2110</v>
      </c>
      <c r="C23" s="238">
        <f>SUM(C24:C31)</f>
        <v>712.2</v>
      </c>
      <c r="D23" s="223">
        <f>SUM(D24:D31)</f>
        <v>832.9</v>
      </c>
      <c r="E23" s="223">
        <f>SUM(E24:E31)</f>
        <v>330</v>
      </c>
      <c r="F23" s="223">
        <f>SUM(F24:F31)</f>
        <v>308.3</v>
      </c>
      <c r="G23" s="56">
        <f>F23-E23</f>
        <v>-21.699999999999989</v>
      </c>
      <c r="H23" s="71">
        <f>(F23/E23)*100</f>
        <v>93.424242424242436</v>
      </c>
    </row>
    <row r="24" spans="1:9" ht="19.5" customHeight="1">
      <c r="A24" s="228" t="s">
        <v>45</v>
      </c>
      <c r="B24" s="209">
        <v>2111</v>
      </c>
      <c r="C24" s="51"/>
      <c r="D24" s="51"/>
      <c r="E24" s="51"/>
      <c r="F24" s="51"/>
      <c r="G24" s="51">
        <f t="shared" ref="G24:G46" si="2">F24-E24</f>
        <v>0</v>
      </c>
      <c r="H24" s="69" t="e">
        <f t="shared" ref="H24:H46" si="3">(F24/E24)*100</f>
        <v>#DIV/0!</v>
      </c>
    </row>
    <row r="25" spans="1:9" ht="19.5" customHeight="1">
      <c r="A25" s="228" t="s">
        <v>276</v>
      </c>
      <c r="B25" s="209">
        <v>2112</v>
      </c>
      <c r="C25" s="51"/>
      <c r="D25" s="51">
        <f>1.8+3.3+2.3</f>
        <v>7.3999999999999995</v>
      </c>
      <c r="E25" s="51"/>
      <c r="F25" s="51">
        <v>2.2999999999999998</v>
      </c>
      <c r="G25" s="51">
        <f t="shared" si="2"/>
        <v>2.2999999999999998</v>
      </c>
      <c r="H25" s="69" t="e">
        <f t="shared" si="3"/>
        <v>#DIV/0!</v>
      </c>
    </row>
    <row r="26" spans="1:9" s="28" customFormat="1" ht="19.5" customHeight="1">
      <c r="A26" s="27" t="s">
        <v>277</v>
      </c>
      <c r="B26" s="209">
        <v>2113</v>
      </c>
      <c r="C26" s="51" t="s">
        <v>185</v>
      </c>
      <c r="D26" s="51" t="s">
        <v>185</v>
      </c>
      <c r="E26" s="51" t="s">
        <v>185</v>
      </c>
      <c r="F26" s="51" t="s">
        <v>185</v>
      </c>
      <c r="G26" s="51" t="e">
        <f t="shared" si="2"/>
        <v>#VALUE!</v>
      </c>
      <c r="H26" s="69" t="e">
        <f t="shared" si="3"/>
        <v>#VALUE!</v>
      </c>
    </row>
    <row r="27" spans="1:9" ht="19.5" customHeight="1">
      <c r="A27" s="27" t="s">
        <v>278</v>
      </c>
      <c r="B27" s="209">
        <v>2114</v>
      </c>
      <c r="C27" s="51"/>
      <c r="D27" s="51"/>
      <c r="E27" s="51"/>
      <c r="F27" s="51"/>
      <c r="G27" s="51">
        <f t="shared" si="2"/>
        <v>0</v>
      </c>
      <c r="H27" s="69" t="e">
        <f t="shared" si="3"/>
        <v>#DIV/0!</v>
      </c>
    </row>
    <row r="28" spans="1:9" s="30" customFormat="1" ht="20.25" customHeight="1">
      <c r="A28" s="27" t="s">
        <v>279</v>
      </c>
      <c r="B28" s="209">
        <v>2115</v>
      </c>
      <c r="C28" s="51"/>
      <c r="D28" s="51"/>
      <c r="E28" s="51"/>
      <c r="F28" s="51"/>
      <c r="G28" s="51">
        <f t="shared" si="2"/>
        <v>0</v>
      </c>
      <c r="H28" s="69" t="e">
        <f t="shared" si="3"/>
        <v>#DIV/0!</v>
      </c>
      <c r="I28" s="26"/>
    </row>
    <row r="29" spans="1:9" ht="20.25" customHeight="1">
      <c r="A29" s="27" t="s">
        <v>280</v>
      </c>
      <c r="B29" s="209">
        <v>2116</v>
      </c>
      <c r="C29" s="51"/>
      <c r="D29" s="51"/>
      <c r="E29" s="51"/>
      <c r="F29" s="51"/>
      <c r="G29" s="51">
        <f t="shared" si="2"/>
        <v>0</v>
      </c>
      <c r="H29" s="69" t="e">
        <f t="shared" si="3"/>
        <v>#DIV/0!</v>
      </c>
    </row>
    <row r="30" spans="1:9" ht="20.25" customHeight="1">
      <c r="A30" s="27" t="s">
        <v>281</v>
      </c>
      <c r="B30" s="209">
        <v>2117</v>
      </c>
      <c r="C30" s="51">
        <v>712.2</v>
      </c>
      <c r="D30" s="51">
        <f>240.5+279+306</f>
        <v>825.5</v>
      </c>
      <c r="E30" s="51">
        <v>330</v>
      </c>
      <c r="F30" s="51">
        <v>306</v>
      </c>
      <c r="G30" s="51">
        <f t="shared" si="2"/>
        <v>-24</v>
      </c>
      <c r="H30" s="69">
        <f t="shared" si="3"/>
        <v>92.72727272727272</v>
      </c>
    </row>
    <row r="31" spans="1:9" ht="20.25" customHeight="1">
      <c r="A31" s="27" t="s">
        <v>282</v>
      </c>
      <c r="B31" s="209">
        <v>2118</v>
      </c>
      <c r="C31" s="51"/>
      <c r="D31" s="51"/>
      <c r="E31" s="51"/>
      <c r="F31" s="51"/>
      <c r="G31" s="51">
        <f t="shared" si="2"/>
        <v>0</v>
      </c>
      <c r="H31" s="69" t="e">
        <f t="shared" si="3"/>
        <v>#DIV/0!</v>
      </c>
    </row>
    <row r="32" spans="1:9" s="28" customFormat="1" ht="39" customHeight="1">
      <c r="A32" s="42" t="s">
        <v>283</v>
      </c>
      <c r="B32" s="33">
        <v>2120</v>
      </c>
      <c r="C32" s="223">
        <f>SUM(C33:C36)</f>
        <v>1269.3999999999999</v>
      </c>
      <c r="D32" s="223">
        <f>SUM(D33:D36)</f>
        <v>1471.8</v>
      </c>
      <c r="E32" s="223">
        <f>SUM(E33:E36)</f>
        <v>588</v>
      </c>
      <c r="F32" s="223">
        <f>SUM(F33:F36)</f>
        <v>544.4</v>
      </c>
      <c r="G32" s="56">
        <f t="shared" si="2"/>
        <v>-43.600000000000023</v>
      </c>
      <c r="H32" s="71">
        <f t="shared" si="3"/>
        <v>92.585034013605437</v>
      </c>
    </row>
    <row r="33" spans="1:8" ht="20.25" customHeight="1">
      <c r="A33" s="27" t="s">
        <v>281</v>
      </c>
      <c r="B33" s="218">
        <v>2121</v>
      </c>
      <c r="C33" s="51">
        <v>1266.0999999999999</v>
      </c>
      <c r="D33" s="51">
        <f>427.7+496+544.4</f>
        <v>1468.1</v>
      </c>
      <c r="E33" s="51">
        <v>588</v>
      </c>
      <c r="F33" s="51">
        <v>544.4</v>
      </c>
      <c r="G33" s="51">
        <f t="shared" si="2"/>
        <v>-43.600000000000023</v>
      </c>
      <c r="H33" s="69">
        <f t="shared" si="3"/>
        <v>92.585034013605437</v>
      </c>
    </row>
    <row r="34" spans="1:8" ht="20.25" customHeight="1">
      <c r="A34" s="27" t="s">
        <v>284</v>
      </c>
      <c r="B34" s="218">
        <v>2122</v>
      </c>
      <c r="C34" s="51">
        <v>3.3</v>
      </c>
      <c r="D34" s="51">
        <f>3.7</f>
        <v>3.7</v>
      </c>
      <c r="E34" s="51"/>
      <c r="F34" s="51"/>
      <c r="G34" s="51">
        <f t="shared" si="2"/>
        <v>0</v>
      </c>
      <c r="H34" s="69" t="e">
        <f t="shared" si="3"/>
        <v>#DIV/0!</v>
      </c>
    </row>
    <row r="35" spans="1:8" ht="20.25" customHeight="1">
      <c r="A35" s="27" t="s">
        <v>285</v>
      </c>
      <c r="B35" s="218">
        <v>2123</v>
      </c>
      <c r="C35" s="51"/>
      <c r="D35" s="51"/>
      <c r="E35" s="51"/>
      <c r="F35" s="51"/>
      <c r="G35" s="51">
        <f t="shared" si="2"/>
        <v>0</v>
      </c>
      <c r="H35" s="69" t="e">
        <f t="shared" si="3"/>
        <v>#DIV/0!</v>
      </c>
    </row>
    <row r="36" spans="1:8" s="28" customFormat="1" ht="20.25" customHeight="1">
      <c r="A36" s="27" t="s">
        <v>282</v>
      </c>
      <c r="B36" s="218">
        <v>2124</v>
      </c>
      <c r="C36" s="51"/>
      <c r="D36" s="51"/>
      <c r="E36" s="51"/>
      <c r="F36" s="51"/>
      <c r="G36" s="51">
        <f t="shared" si="2"/>
        <v>0</v>
      </c>
      <c r="H36" s="69" t="e">
        <f t="shared" si="3"/>
        <v>#DIV/0!</v>
      </c>
    </row>
    <row r="37" spans="1:8" s="28" customFormat="1" ht="24.75" customHeight="1">
      <c r="A37" s="42" t="s">
        <v>286</v>
      </c>
      <c r="B37" s="33">
        <v>2130</v>
      </c>
      <c r="C37" s="223">
        <f>SUM(C38:C42)</f>
        <v>2362.1</v>
      </c>
      <c r="D37" s="223">
        <f>SUM(D38:D42)</f>
        <v>3170.6</v>
      </c>
      <c r="E37" s="223">
        <f>SUM(E38:E42)</f>
        <v>1399</v>
      </c>
      <c r="F37" s="223">
        <f>SUM(F38:F42)</f>
        <v>1181.4000000000001</v>
      </c>
      <c r="G37" s="56">
        <f t="shared" si="2"/>
        <v>-217.59999999999991</v>
      </c>
      <c r="H37" s="71">
        <f t="shared" si="3"/>
        <v>84.446032880629033</v>
      </c>
    </row>
    <row r="38" spans="1:8" ht="35.25" customHeight="1">
      <c r="A38" s="27" t="s">
        <v>48</v>
      </c>
      <c r="B38" s="218">
        <v>2131</v>
      </c>
      <c r="C38" s="51"/>
      <c r="D38" s="51"/>
      <c r="E38" s="51"/>
      <c r="F38" s="51"/>
      <c r="G38" s="51">
        <f>F38-E38</f>
        <v>0</v>
      </c>
      <c r="H38" s="69" t="e">
        <f>(F38/E38)*100</f>
        <v>#DIV/0!</v>
      </c>
    </row>
    <row r="39" spans="1:8" ht="57.75" customHeight="1">
      <c r="A39" s="27" t="s">
        <v>49</v>
      </c>
      <c r="B39" s="218">
        <v>2132</v>
      </c>
      <c r="C39" s="51"/>
      <c r="D39" s="51"/>
      <c r="E39" s="51"/>
      <c r="F39" s="51"/>
      <c r="G39" s="51">
        <f t="shared" si="2"/>
        <v>0</v>
      </c>
      <c r="H39" s="69" t="e">
        <f t="shared" si="3"/>
        <v>#DIV/0!</v>
      </c>
    </row>
    <row r="40" spans="1:8" s="28" customFormat="1" ht="19.5" customHeight="1">
      <c r="A40" s="27" t="s">
        <v>287</v>
      </c>
      <c r="B40" s="218">
        <v>2133</v>
      </c>
      <c r="C40" s="51"/>
      <c r="D40" s="51"/>
      <c r="E40" s="51"/>
      <c r="F40" s="51"/>
      <c r="G40" s="51">
        <f t="shared" si="2"/>
        <v>0</v>
      </c>
      <c r="H40" s="69" t="e">
        <f t="shared" si="3"/>
        <v>#DIV/0!</v>
      </c>
    </row>
    <row r="41" spans="1:8" ht="19.5" customHeight="1">
      <c r="A41" s="27" t="s">
        <v>288</v>
      </c>
      <c r="B41" s="218">
        <v>2134</v>
      </c>
      <c r="C41" s="51">
        <v>2197.1999999999998</v>
      </c>
      <c r="D41" s="51">
        <f>748+840+945</f>
        <v>2533</v>
      </c>
      <c r="E41" s="51">
        <v>1144</v>
      </c>
      <c r="F41" s="51">
        <v>945.1</v>
      </c>
      <c r="G41" s="51">
        <f t="shared" si="2"/>
        <v>-198.89999999999998</v>
      </c>
      <c r="H41" s="69">
        <f t="shared" si="3"/>
        <v>82.613636363636374</v>
      </c>
    </row>
    <row r="42" spans="1:8" ht="19.5" customHeight="1">
      <c r="A42" s="27" t="s">
        <v>435</v>
      </c>
      <c r="B42" s="218">
        <v>2135</v>
      </c>
      <c r="C42" s="51">
        <v>164.9</v>
      </c>
      <c r="D42" s="51">
        <f>185.6+215.7+236.3</f>
        <v>637.59999999999991</v>
      </c>
      <c r="E42" s="51">
        <v>255</v>
      </c>
      <c r="F42" s="51">
        <v>236.3</v>
      </c>
      <c r="G42" s="51">
        <f t="shared" si="2"/>
        <v>-18.699999999999989</v>
      </c>
      <c r="H42" s="69">
        <f t="shared" si="3"/>
        <v>92.666666666666671</v>
      </c>
    </row>
    <row r="43" spans="1:8" s="28" customFormat="1" ht="19.5" customHeight="1">
      <c r="A43" s="42" t="s">
        <v>289</v>
      </c>
      <c r="B43" s="33">
        <v>2140</v>
      </c>
      <c r="C43" s="223">
        <f>SUM(C44:C45)</f>
        <v>0</v>
      </c>
      <c r="D43" s="223">
        <f>SUM(D44:D45)</f>
        <v>0</v>
      </c>
      <c r="E43" s="223">
        <f>SUM(E44:E45)</f>
        <v>0</v>
      </c>
      <c r="F43" s="223">
        <f>SUM(F44:F45)</f>
        <v>0</v>
      </c>
      <c r="G43" s="56">
        <f t="shared" si="2"/>
        <v>0</v>
      </c>
      <c r="H43" s="71" t="e">
        <f t="shared" si="3"/>
        <v>#DIV/0!</v>
      </c>
    </row>
    <row r="44" spans="1:8" ht="40.5" customHeight="1">
      <c r="A44" s="27" t="s">
        <v>290</v>
      </c>
      <c r="B44" s="218">
        <v>2141</v>
      </c>
      <c r="C44" s="51"/>
      <c r="D44" s="51"/>
      <c r="E44" s="51"/>
      <c r="F44" s="51"/>
      <c r="G44" s="51">
        <f t="shared" si="2"/>
        <v>0</v>
      </c>
      <c r="H44" s="69" t="e">
        <f t="shared" si="3"/>
        <v>#DIV/0!</v>
      </c>
    </row>
    <row r="45" spans="1:8" s="28" customFormat="1" ht="20.25" customHeight="1">
      <c r="A45" s="27" t="s">
        <v>291</v>
      </c>
      <c r="B45" s="218">
        <v>2142</v>
      </c>
      <c r="C45" s="51"/>
      <c r="D45" s="51"/>
      <c r="E45" s="51"/>
      <c r="F45" s="51"/>
      <c r="G45" s="51">
        <f t="shared" si="2"/>
        <v>0</v>
      </c>
      <c r="H45" s="69" t="e">
        <f t="shared" si="3"/>
        <v>#DIV/0!</v>
      </c>
    </row>
    <row r="46" spans="1:8" s="28" customFormat="1" ht="22.5" customHeight="1">
      <c r="A46" s="42" t="s">
        <v>50</v>
      </c>
      <c r="B46" s="33">
        <v>2200</v>
      </c>
      <c r="C46" s="223">
        <f>SUM(C23,C32,C37,C43)</f>
        <v>4343.7</v>
      </c>
      <c r="D46" s="223">
        <f>SUM(D23,D32,D37,D43)</f>
        <v>5475.2999999999993</v>
      </c>
      <c r="E46" s="223">
        <f>SUM(E23,E32,E37,E43)</f>
        <v>2317</v>
      </c>
      <c r="F46" s="223">
        <f>SUM(F23,F32,F37,F43)</f>
        <v>2034.1000000000001</v>
      </c>
      <c r="G46" s="56">
        <f t="shared" si="2"/>
        <v>-282.89999999999986</v>
      </c>
      <c r="H46" s="71">
        <f t="shared" si="3"/>
        <v>87.790246007768673</v>
      </c>
    </row>
    <row r="47" spans="1:8" s="28" customFormat="1">
      <c r="A47" s="39"/>
      <c r="B47" s="29"/>
      <c r="C47" s="29"/>
      <c r="D47" s="29"/>
      <c r="E47" s="29"/>
      <c r="F47" s="29"/>
      <c r="G47" s="29"/>
      <c r="H47" s="29"/>
    </row>
    <row r="48" spans="1:8" s="28" customFormat="1">
      <c r="A48" s="39"/>
      <c r="B48" s="29"/>
      <c r="C48" s="29"/>
      <c r="D48" s="29"/>
      <c r="E48" s="29"/>
      <c r="F48" s="29"/>
      <c r="G48" s="29"/>
      <c r="H48" s="29"/>
    </row>
    <row r="49" spans="1:10" s="3" customFormat="1" ht="27.75" customHeight="1">
      <c r="A49" s="234" t="s">
        <v>416</v>
      </c>
      <c r="B49" s="1"/>
      <c r="C49" s="285" t="s">
        <v>255</v>
      </c>
      <c r="D49" s="285"/>
      <c r="E49" s="44"/>
      <c r="F49" s="229"/>
      <c r="G49" s="229"/>
      <c r="H49" s="229"/>
      <c r="I49" s="229"/>
      <c r="J49" s="229"/>
    </row>
    <row r="50" spans="1:10" s="2" customFormat="1">
      <c r="A50" s="214"/>
      <c r="B50" s="229"/>
      <c r="C50" s="284" t="s">
        <v>292</v>
      </c>
      <c r="D50" s="284"/>
      <c r="E50" s="229"/>
      <c r="F50" s="245" t="s">
        <v>417</v>
      </c>
      <c r="G50" s="245"/>
      <c r="H50" s="245"/>
    </row>
    <row r="51" spans="1:10" s="29" customFormat="1">
      <c r="A51" s="35"/>
      <c r="I51" s="26"/>
      <c r="J51" s="26"/>
    </row>
    <row r="52" spans="1:10" s="29" customFormat="1">
      <c r="A52" s="35"/>
      <c r="I52" s="26"/>
      <c r="J52" s="26"/>
    </row>
    <row r="53" spans="1:10" s="29" customFormat="1">
      <c r="A53" s="35"/>
      <c r="I53" s="26"/>
      <c r="J53" s="26"/>
    </row>
    <row r="54" spans="1:10" s="29" customFormat="1">
      <c r="A54" s="35"/>
      <c r="I54" s="26"/>
      <c r="J54" s="26"/>
    </row>
    <row r="55" spans="1:10" s="29" customFormat="1">
      <c r="A55" s="35"/>
      <c r="I55" s="26"/>
      <c r="J55" s="26"/>
    </row>
    <row r="56" spans="1:10" s="29" customFormat="1">
      <c r="A56" s="35"/>
      <c r="I56" s="26"/>
      <c r="J56" s="26"/>
    </row>
    <row r="57" spans="1:10" s="29" customFormat="1">
      <c r="A57" s="35"/>
      <c r="I57" s="26"/>
      <c r="J57" s="26"/>
    </row>
    <row r="58" spans="1:10" s="29" customFormat="1">
      <c r="A58" s="35"/>
      <c r="I58" s="26"/>
      <c r="J58" s="26"/>
    </row>
    <row r="59" spans="1:10" s="29" customFormat="1">
      <c r="A59" s="35"/>
      <c r="I59" s="26"/>
      <c r="J59" s="26"/>
    </row>
    <row r="60" spans="1:10" s="29" customFormat="1">
      <c r="A60" s="35"/>
      <c r="I60" s="26"/>
      <c r="J60" s="26"/>
    </row>
    <row r="61" spans="1:10" s="29" customFormat="1">
      <c r="A61" s="35"/>
      <c r="I61" s="26"/>
      <c r="J61" s="26"/>
    </row>
    <row r="62" spans="1:10" s="29" customFormat="1">
      <c r="A62" s="35"/>
      <c r="I62" s="26"/>
      <c r="J62" s="26"/>
    </row>
    <row r="63" spans="1:10" s="29" customFormat="1">
      <c r="A63" s="35"/>
      <c r="I63" s="26"/>
      <c r="J63" s="26"/>
    </row>
    <row r="64" spans="1:10" s="29" customFormat="1">
      <c r="A64" s="35"/>
      <c r="I64" s="26"/>
      <c r="J64" s="26"/>
    </row>
    <row r="65" spans="1:10" s="29" customFormat="1">
      <c r="A65" s="35"/>
      <c r="I65" s="26"/>
      <c r="J65" s="26"/>
    </row>
    <row r="66" spans="1:10" s="29" customFormat="1">
      <c r="A66" s="35"/>
      <c r="I66" s="26"/>
      <c r="J66" s="26"/>
    </row>
    <row r="67" spans="1:10" s="29" customFormat="1">
      <c r="A67" s="35"/>
      <c r="I67" s="26"/>
      <c r="J67" s="26"/>
    </row>
    <row r="68" spans="1:10" s="29" customFormat="1">
      <c r="A68" s="35"/>
      <c r="I68" s="26"/>
      <c r="J68" s="26"/>
    </row>
    <row r="69" spans="1:10" s="29" customFormat="1">
      <c r="A69" s="35"/>
      <c r="I69" s="26"/>
      <c r="J69" s="26"/>
    </row>
    <row r="70" spans="1:10" s="29" customFormat="1">
      <c r="A70" s="35"/>
      <c r="I70" s="26"/>
      <c r="J70" s="26"/>
    </row>
    <row r="71" spans="1:10" s="29" customFormat="1">
      <c r="A71" s="35"/>
      <c r="I71" s="26"/>
      <c r="J71" s="26"/>
    </row>
    <row r="72" spans="1:10" s="29" customFormat="1">
      <c r="A72" s="35"/>
      <c r="I72" s="26"/>
      <c r="J72" s="26"/>
    </row>
    <row r="73" spans="1:10" s="29" customFormat="1">
      <c r="A73" s="35"/>
      <c r="I73" s="26"/>
      <c r="J73" s="26"/>
    </row>
    <row r="74" spans="1:10" s="29" customFormat="1">
      <c r="A74" s="35"/>
      <c r="I74" s="26"/>
      <c r="J74" s="26"/>
    </row>
    <row r="75" spans="1:10" s="29" customFormat="1">
      <c r="A75" s="35"/>
      <c r="I75" s="26"/>
      <c r="J75" s="26"/>
    </row>
    <row r="76" spans="1:10" s="29" customFormat="1">
      <c r="A76" s="35"/>
      <c r="I76" s="26"/>
      <c r="J76" s="26"/>
    </row>
    <row r="77" spans="1:10" s="29" customFormat="1">
      <c r="A77" s="35"/>
      <c r="I77" s="26"/>
      <c r="J77" s="26"/>
    </row>
    <row r="78" spans="1:10" s="29" customFormat="1">
      <c r="A78" s="35"/>
      <c r="I78" s="26"/>
      <c r="J78" s="26"/>
    </row>
    <row r="79" spans="1:10" s="29" customFormat="1">
      <c r="A79" s="35"/>
      <c r="I79" s="26"/>
      <c r="J79" s="26"/>
    </row>
    <row r="80" spans="1:10" s="29" customFormat="1">
      <c r="A80" s="35"/>
      <c r="I80" s="26"/>
      <c r="J80" s="26"/>
    </row>
    <row r="81" spans="1:10" s="29" customFormat="1">
      <c r="A81" s="35"/>
      <c r="I81" s="26"/>
      <c r="J81" s="26"/>
    </row>
    <row r="82" spans="1:10" s="29" customFormat="1">
      <c r="A82" s="35"/>
      <c r="I82" s="26"/>
      <c r="J82" s="26"/>
    </row>
    <row r="83" spans="1:10" s="29" customFormat="1">
      <c r="A83" s="35"/>
      <c r="I83" s="26"/>
      <c r="J83" s="26"/>
    </row>
    <row r="84" spans="1:10" s="29" customFormat="1">
      <c r="A84" s="35"/>
      <c r="I84" s="26"/>
      <c r="J84" s="26"/>
    </row>
    <row r="85" spans="1:10" s="29" customFormat="1">
      <c r="A85" s="35"/>
      <c r="I85" s="26"/>
      <c r="J85" s="26"/>
    </row>
    <row r="86" spans="1:10" s="29" customFormat="1">
      <c r="A86" s="35"/>
      <c r="I86" s="26"/>
      <c r="J86" s="26"/>
    </row>
    <row r="87" spans="1:10" s="29" customFormat="1">
      <c r="A87" s="35"/>
      <c r="I87" s="26"/>
      <c r="J87" s="26"/>
    </row>
    <row r="88" spans="1:10" s="29" customFormat="1">
      <c r="A88" s="35"/>
      <c r="I88" s="26"/>
      <c r="J88" s="26"/>
    </row>
    <row r="89" spans="1:10" s="29" customFormat="1">
      <c r="A89" s="35"/>
      <c r="I89" s="26"/>
      <c r="J89" s="26"/>
    </row>
    <row r="90" spans="1:10" s="29" customFormat="1">
      <c r="A90" s="35"/>
      <c r="I90" s="26"/>
      <c r="J90" s="26"/>
    </row>
    <row r="91" spans="1:10" s="29" customFormat="1">
      <c r="A91" s="35"/>
      <c r="I91" s="26"/>
      <c r="J91" s="26"/>
    </row>
    <row r="92" spans="1:10" s="29" customFormat="1">
      <c r="A92" s="35"/>
      <c r="I92" s="26"/>
      <c r="J92" s="26"/>
    </row>
    <row r="93" spans="1:10" s="29" customFormat="1">
      <c r="A93" s="35"/>
      <c r="I93" s="26"/>
      <c r="J93" s="26"/>
    </row>
    <row r="94" spans="1:10" s="29" customFormat="1">
      <c r="A94" s="35"/>
      <c r="I94" s="26"/>
      <c r="J94" s="26"/>
    </row>
    <row r="95" spans="1:10" s="29" customFormat="1">
      <c r="A95" s="35"/>
      <c r="I95" s="26"/>
      <c r="J95" s="26"/>
    </row>
    <row r="96" spans="1:10" s="29" customFormat="1">
      <c r="A96" s="35"/>
      <c r="I96" s="26"/>
      <c r="J96" s="26"/>
    </row>
    <row r="97" spans="1:10" s="29" customFormat="1">
      <c r="A97" s="35"/>
      <c r="I97" s="26"/>
      <c r="J97" s="26"/>
    </row>
    <row r="98" spans="1:10" s="29" customFormat="1">
      <c r="A98" s="35"/>
      <c r="I98" s="26"/>
      <c r="J98" s="26"/>
    </row>
    <row r="99" spans="1:10" s="29" customFormat="1">
      <c r="A99" s="35"/>
      <c r="I99" s="26"/>
      <c r="J99" s="26"/>
    </row>
    <row r="100" spans="1:10" s="29" customFormat="1">
      <c r="A100" s="35"/>
      <c r="I100" s="26"/>
      <c r="J100" s="26"/>
    </row>
    <row r="101" spans="1:10" s="29" customFormat="1">
      <c r="A101" s="35"/>
      <c r="I101" s="26"/>
      <c r="J101" s="26"/>
    </row>
    <row r="102" spans="1:10" s="29" customFormat="1">
      <c r="A102" s="35"/>
      <c r="I102" s="26"/>
      <c r="J102" s="26"/>
    </row>
    <row r="103" spans="1:10" s="29" customFormat="1">
      <c r="A103" s="35"/>
      <c r="I103" s="26"/>
      <c r="J103" s="26"/>
    </row>
    <row r="104" spans="1:10" s="29" customFormat="1">
      <c r="A104" s="35"/>
      <c r="I104" s="26"/>
      <c r="J104" s="26"/>
    </row>
    <row r="105" spans="1:10" s="29" customFormat="1">
      <c r="A105" s="35"/>
      <c r="I105" s="26"/>
      <c r="J105" s="26"/>
    </row>
    <row r="106" spans="1:10" s="29" customFormat="1">
      <c r="A106" s="35"/>
      <c r="I106" s="26"/>
      <c r="J106" s="26"/>
    </row>
    <row r="107" spans="1:10" s="29" customFormat="1">
      <c r="A107" s="35"/>
      <c r="I107" s="26"/>
      <c r="J107" s="26"/>
    </row>
    <row r="108" spans="1:10" s="29" customFormat="1">
      <c r="A108" s="35"/>
      <c r="I108" s="26"/>
      <c r="J108" s="26"/>
    </row>
    <row r="109" spans="1:10" s="29" customFormat="1">
      <c r="A109" s="35"/>
      <c r="I109" s="26"/>
      <c r="J109" s="26"/>
    </row>
    <row r="110" spans="1:10" s="29" customFormat="1">
      <c r="A110" s="35"/>
      <c r="I110" s="26"/>
      <c r="J110" s="26"/>
    </row>
    <row r="111" spans="1:10" s="29" customFormat="1">
      <c r="A111" s="35"/>
      <c r="I111" s="26"/>
      <c r="J111" s="26"/>
    </row>
    <row r="112" spans="1:10" s="29" customFormat="1">
      <c r="A112" s="35"/>
      <c r="I112" s="26"/>
      <c r="J112" s="26"/>
    </row>
    <row r="113" spans="1:10" s="29" customFormat="1">
      <c r="A113" s="35"/>
      <c r="I113" s="26"/>
      <c r="J113" s="26"/>
    </row>
    <row r="114" spans="1:10" s="29" customFormat="1">
      <c r="A114" s="35"/>
      <c r="I114" s="26"/>
      <c r="J114" s="26"/>
    </row>
    <row r="115" spans="1:10" s="29" customFormat="1">
      <c r="A115" s="35"/>
      <c r="I115" s="26"/>
      <c r="J115" s="26"/>
    </row>
    <row r="116" spans="1:10" s="29" customFormat="1">
      <c r="A116" s="35"/>
      <c r="I116" s="26"/>
      <c r="J116" s="26"/>
    </row>
    <row r="117" spans="1:10" s="29" customFormat="1">
      <c r="A117" s="35"/>
      <c r="I117" s="26"/>
      <c r="J117" s="26"/>
    </row>
    <row r="118" spans="1:10" s="29" customFormat="1">
      <c r="A118" s="35"/>
      <c r="I118" s="26"/>
      <c r="J118" s="26"/>
    </row>
    <row r="119" spans="1:10" s="29" customFormat="1">
      <c r="A119" s="35"/>
      <c r="I119" s="26"/>
      <c r="J119" s="26"/>
    </row>
    <row r="120" spans="1:10" s="29" customFormat="1">
      <c r="A120" s="35"/>
      <c r="I120" s="26"/>
      <c r="J120" s="26"/>
    </row>
    <row r="121" spans="1:10" s="29" customFormat="1">
      <c r="A121" s="35"/>
      <c r="I121" s="26"/>
      <c r="J121" s="26"/>
    </row>
    <row r="122" spans="1:10" s="29" customFormat="1">
      <c r="A122" s="35"/>
      <c r="I122" s="26"/>
      <c r="J122" s="26"/>
    </row>
    <row r="123" spans="1:10" s="29" customFormat="1">
      <c r="A123" s="35"/>
      <c r="I123" s="26"/>
      <c r="J123" s="26"/>
    </row>
    <row r="124" spans="1:10" s="29" customFormat="1">
      <c r="A124" s="35"/>
      <c r="I124" s="26"/>
      <c r="J124" s="26"/>
    </row>
    <row r="125" spans="1:10" s="29" customFormat="1">
      <c r="A125" s="35"/>
      <c r="I125" s="26"/>
      <c r="J125" s="26"/>
    </row>
    <row r="126" spans="1:10" s="29" customFormat="1">
      <c r="A126" s="35"/>
      <c r="I126" s="26"/>
      <c r="J126" s="26"/>
    </row>
    <row r="127" spans="1:10" s="29" customFormat="1">
      <c r="A127" s="35"/>
      <c r="I127" s="26"/>
      <c r="J127" s="26"/>
    </row>
    <row r="128" spans="1:10" s="29" customFormat="1">
      <c r="A128" s="35"/>
      <c r="I128" s="26"/>
      <c r="J128" s="26"/>
    </row>
    <row r="129" spans="1:10" s="29" customFormat="1">
      <c r="A129" s="35"/>
      <c r="I129" s="26"/>
      <c r="J129" s="26"/>
    </row>
    <row r="130" spans="1:10" s="29" customFormat="1">
      <c r="A130" s="35"/>
      <c r="I130" s="26"/>
      <c r="J130" s="26"/>
    </row>
    <row r="131" spans="1:10" s="29" customFormat="1">
      <c r="A131" s="35"/>
      <c r="I131" s="26"/>
      <c r="J131" s="26"/>
    </row>
    <row r="132" spans="1:10" s="29" customFormat="1">
      <c r="A132" s="35"/>
      <c r="I132" s="26"/>
      <c r="J132" s="26"/>
    </row>
    <row r="133" spans="1:10" s="29" customFormat="1">
      <c r="A133" s="35"/>
      <c r="I133" s="26"/>
      <c r="J133" s="26"/>
    </row>
    <row r="134" spans="1:10" s="29" customFormat="1">
      <c r="A134" s="35"/>
      <c r="I134" s="26"/>
      <c r="J134" s="26"/>
    </row>
    <row r="135" spans="1:10" s="29" customFormat="1">
      <c r="A135" s="35"/>
      <c r="I135" s="26"/>
      <c r="J135" s="26"/>
    </row>
    <row r="136" spans="1:10" s="29" customFormat="1">
      <c r="A136" s="35"/>
      <c r="I136" s="26"/>
      <c r="J136" s="26"/>
    </row>
    <row r="137" spans="1:10" s="29" customFormat="1">
      <c r="A137" s="35"/>
      <c r="I137" s="26"/>
      <c r="J137" s="26"/>
    </row>
    <row r="138" spans="1:10" s="29" customFormat="1">
      <c r="A138" s="35"/>
      <c r="I138" s="26"/>
      <c r="J138" s="26"/>
    </row>
    <row r="139" spans="1:10" s="29" customFormat="1">
      <c r="A139" s="35"/>
      <c r="I139" s="26"/>
      <c r="J139" s="26"/>
    </row>
    <row r="140" spans="1:10" s="29" customFormat="1">
      <c r="A140" s="35"/>
      <c r="I140" s="26"/>
      <c r="J140" s="26"/>
    </row>
    <row r="141" spans="1:10" s="29" customFormat="1">
      <c r="A141" s="35"/>
      <c r="I141" s="26"/>
      <c r="J141" s="26"/>
    </row>
    <row r="142" spans="1:10" s="29" customFormat="1">
      <c r="A142" s="35"/>
      <c r="I142" s="26"/>
      <c r="J142" s="26"/>
    </row>
    <row r="143" spans="1:10" s="29" customFormat="1">
      <c r="A143" s="35"/>
      <c r="I143" s="26"/>
      <c r="J143" s="26"/>
    </row>
    <row r="144" spans="1:10" s="29" customFormat="1">
      <c r="A144" s="35"/>
      <c r="I144" s="26"/>
      <c r="J144" s="26"/>
    </row>
    <row r="145" spans="1:10" s="29" customFormat="1">
      <c r="A145" s="35"/>
      <c r="I145" s="26"/>
      <c r="J145" s="26"/>
    </row>
    <row r="146" spans="1:10" s="29" customFormat="1">
      <c r="A146" s="35"/>
      <c r="I146" s="26"/>
      <c r="J146" s="26"/>
    </row>
    <row r="147" spans="1:10" s="29" customFormat="1">
      <c r="A147" s="35"/>
      <c r="I147" s="26"/>
      <c r="J147" s="26"/>
    </row>
    <row r="148" spans="1:10" s="29" customFormat="1">
      <c r="A148" s="35"/>
      <c r="I148" s="26"/>
      <c r="J148" s="26"/>
    </row>
    <row r="149" spans="1:10" s="29" customFormat="1">
      <c r="A149" s="35"/>
      <c r="I149" s="26"/>
      <c r="J149" s="26"/>
    </row>
    <row r="150" spans="1:10" s="29" customFormat="1">
      <c r="A150" s="35"/>
      <c r="I150" s="26"/>
      <c r="J150" s="26"/>
    </row>
    <row r="151" spans="1:10" s="29" customFormat="1">
      <c r="A151" s="35"/>
      <c r="I151" s="26"/>
      <c r="J151" s="26"/>
    </row>
    <row r="152" spans="1:10" s="29" customFormat="1">
      <c r="A152" s="35"/>
      <c r="I152" s="26"/>
      <c r="J152" s="26"/>
    </row>
    <row r="153" spans="1:10" s="29" customFormat="1">
      <c r="A153" s="35"/>
      <c r="I153" s="26"/>
      <c r="J153" s="26"/>
    </row>
    <row r="154" spans="1:10" s="29" customFormat="1">
      <c r="A154" s="35"/>
      <c r="I154" s="26"/>
      <c r="J154" s="26"/>
    </row>
    <row r="155" spans="1:10" s="29" customFormat="1">
      <c r="A155" s="35"/>
      <c r="I155" s="26"/>
      <c r="J155" s="26"/>
    </row>
    <row r="156" spans="1:10" s="29" customFormat="1">
      <c r="A156" s="35"/>
      <c r="I156" s="26"/>
      <c r="J156" s="26"/>
    </row>
    <row r="157" spans="1:10" s="29" customFormat="1">
      <c r="A157" s="35"/>
      <c r="I157" s="26"/>
      <c r="J157" s="26"/>
    </row>
    <row r="158" spans="1:10" s="29" customFormat="1">
      <c r="A158" s="35"/>
      <c r="I158" s="26"/>
      <c r="J158" s="26"/>
    </row>
    <row r="159" spans="1:10" s="29" customFormat="1">
      <c r="A159" s="35"/>
      <c r="I159" s="26"/>
      <c r="J159" s="26"/>
    </row>
    <row r="160" spans="1:10" s="29" customFormat="1">
      <c r="A160" s="35"/>
      <c r="I160" s="26"/>
      <c r="J160" s="26"/>
    </row>
    <row r="161" spans="1:10" s="29" customFormat="1">
      <c r="A161" s="35"/>
      <c r="I161" s="26"/>
      <c r="J161" s="26"/>
    </row>
    <row r="162" spans="1:10" s="29" customFormat="1">
      <c r="A162" s="35"/>
      <c r="I162" s="26"/>
      <c r="J162" s="26"/>
    </row>
    <row r="163" spans="1:10" s="29" customFormat="1">
      <c r="A163" s="35"/>
      <c r="I163" s="26"/>
      <c r="J163" s="26"/>
    </row>
    <row r="164" spans="1:10" s="29" customFormat="1">
      <c r="A164" s="35"/>
      <c r="I164" s="26"/>
      <c r="J164" s="26"/>
    </row>
    <row r="165" spans="1:10" s="29" customFormat="1">
      <c r="A165" s="35"/>
      <c r="I165" s="26"/>
      <c r="J165" s="26"/>
    </row>
    <row r="166" spans="1:10" s="29" customFormat="1">
      <c r="A166" s="35"/>
      <c r="I166" s="26"/>
      <c r="J166" s="26"/>
    </row>
    <row r="167" spans="1:10" s="29" customFormat="1">
      <c r="A167" s="35"/>
      <c r="I167" s="26"/>
      <c r="J167" s="26"/>
    </row>
    <row r="168" spans="1:10" s="29" customFormat="1">
      <c r="A168" s="35"/>
      <c r="I168" s="26"/>
      <c r="J168" s="26"/>
    </row>
    <row r="169" spans="1:10" s="29" customFormat="1">
      <c r="A169" s="35"/>
      <c r="I169" s="26"/>
      <c r="J169" s="26"/>
    </row>
    <row r="170" spans="1:10" s="29" customFormat="1">
      <c r="A170" s="35"/>
      <c r="I170" s="26"/>
      <c r="J170" s="26"/>
    </row>
    <row r="171" spans="1:10" s="29" customFormat="1">
      <c r="A171" s="35"/>
      <c r="I171" s="26"/>
      <c r="J171" s="26"/>
    </row>
    <row r="172" spans="1:10" s="29" customFormat="1">
      <c r="A172" s="35"/>
      <c r="I172" s="26"/>
      <c r="J172" s="26"/>
    </row>
    <row r="173" spans="1:10" s="29" customFormat="1">
      <c r="A173" s="35"/>
      <c r="I173" s="26"/>
      <c r="J173" s="26"/>
    </row>
    <row r="174" spans="1:10" s="29" customFormat="1">
      <c r="A174" s="35"/>
      <c r="I174" s="26"/>
      <c r="J174" s="26"/>
    </row>
    <row r="175" spans="1:10" s="29" customFormat="1">
      <c r="A175" s="35"/>
      <c r="I175" s="26"/>
      <c r="J175" s="26"/>
    </row>
    <row r="176" spans="1:10" s="29" customFormat="1">
      <c r="A176" s="35"/>
      <c r="I176" s="26"/>
      <c r="J176" s="26"/>
    </row>
    <row r="177" spans="1:10" s="29" customFormat="1">
      <c r="A177" s="35"/>
      <c r="I177" s="26"/>
      <c r="J177" s="26"/>
    </row>
    <row r="178" spans="1:10" s="29" customFormat="1">
      <c r="A178" s="35"/>
      <c r="I178" s="26"/>
      <c r="J178" s="26"/>
    </row>
    <row r="179" spans="1:10" s="29" customFormat="1">
      <c r="A179" s="35"/>
      <c r="I179" s="26"/>
      <c r="J179" s="26"/>
    </row>
    <row r="180" spans="1:10" s="29" customFormat="1">
      <c r="A180" s="35"/>
      <c r="I180" s="26"/>
      <c r="J180" s="26"/>
    </row>
    <row r="181" spans="1:10" s="29" customFormat="1">
      <c r="A181" s="35"/>
      <c r="I181" s="26"/>
      <c r="J181" s="26"/>
    </row>
    <row r="182" spans="1:10" s="29" customFormat="1">
      <c r="A182" s="35"/>
      <c r="I182" s="26"/>
      <c r="J182" s="26"/>
    </row>
    <row r="183" spans="1:10" s="29" customFormat="1">
      <c r="A183" s="35"/>
      <c r="I183" s="26"/>
      <c r="J183" s="26"/>
    </row>
    <row r="184" spans="1:10" s="29" customFormat="1">
      <c r="A184" s="35"/>
      <c r="I184" s="26"/>
      <c r="J184" s="26"/>
    </row>
    <row r="185" spans="1:10" s="29" customFormat="1">
      <c r="A185" s="35"/>
      <c r="I185" s="26"/>
      <c r="J185" s="26"/>
    </row>
    <row r="186" spans="1:10" s="29" customFormat="1">
      <c r="A186" s="35"/>
      <c r="I186" s="26"/>
      <c r="J186" s="26"/>
    </row>
    <row r="187" spans="1:10" s="29" customFormat="1">
      <c r="A187" s="35"/>
      <c r="I187" s="26"/>
      <c r="J187" s="26"/>
    </row>
    <row r="188" spans="1:10" s="29" customFormat="1">
      <c r="A188" s="35"/>
      <c r="I188" s="26"/>
      <c r="J188" s="26"/>
    </row>
    <row r="189" spans="1:10" s="29" customFormat="1">
      <c r="A189" s="35"/>
      <c r="I189" s="26"/>
      <c r="J189" s="26"/>
    </row>
    <row r="190" spans="1:10" s="29" customFormat="1">
      <c r="A190" s="35"/>
      <c r="I190" s="26"/>
      <c r="J190" s="26"/>
    </row>
    <row r="191" spans="1:10" s="29" customFormat="1">
      <c r="A191" s="35"/>
      <c r="I191" s="26"/>
      <c r="J191" s="26"/>
    </row>
    <row r="192" spans="1:10" s="29" customFormat="1">
      <c r="A192" s="35"/>
      <c r="I192" s="26"/>
      <c r="J192" s="26"/>
    </row>
    <row r="193" spans="1:10" s="29" customFormat="1">
      <c r="A193" s="35"/>
      <c r="I193" s="26"/>
      <c r="J193" s="26"/>
    </row>
    <row r="194" spans="1:10" s="29" customFormat="1">
      <c r="A194" s="35"/>
      <c r="I194" s="26"/>
      <c r="J194" s="26"/>
    </row>
    <row r="195" spans="1:10" s="29" customFormat="1">
      <c r="A195" s="35"/>
      <c r="I195" s="26"/>
      <c r="J195" s="26"/>
    </row>
    <row r="196" spans="1:10" s="29" customFormat="1">
      <c r="A196" s="35"/>
      <c r="I196" s="26"/>
      <c r="J196" s="26"/>
    </row>
    <row r="197" spans="1:10" s="29" customFormat="1">
      <c r="A197" s="35"/>
      <c r="I197" s="26"/>
      <c r="J197" s="26"/>
    </row>
    <row r="198" spans="1:10" s="29" customFormat="1">
      <c r="A198" s="35"/>
      <c r="I198" s="26"/>
      <c r="J198" s="26"/>
    </row>
    <row r="199" spans="1:10" s="29" customFormat="1">
      <c r="A199" s="35"/>
      <c r="I199" s="26"/>
      <c r="J199" s="26"/>
    </row>
    <row r="200" spans="1:10" s="29" customFormat="1">
      <c r="A200" s="35"/>
      <c r="I200" s="26"/>
      <c r="J200" s="26"/>
    </row>
  </sheetData>
  <mergeCells count="11">
    <mergeCell ref="A1:H1"/>
    <mergeCell ref="A2:H2"/>
    <mergeCell ref="A3:A4"/>
    <mergeCell ref="B3:B4"/>
    <mergeCell ref="C3:D3"/>
    <mergeCell ref="E3:H3"/>
    <mergeCell ref="C50:D50"/>
    <mergeCell ref="A6:H6"/>
    <mergeCell ref="A22:H22"/>
    <mergeCell ref="C49:D49"/>
    <mergeCell ref="F50:H50"/>
  </mergeCells>
  <phoneticPr fontId="3" type="noConversion"/>
  <pageMargins left="1.1811023622047245" right="0.39370078740157483" top="0.78740157480314965" bottom="0.78740157480314965" header="0.19685039370078741" footer="0.11811023622047245"/>
  <pageSetup paperSize="9" scale="58" fitToHeight="2" orientation="landscape" r:id="rId1"/>
  <headerFooter alignWithMargins="0">
    <oddHeader>&amp;R
&amp;"Times New Roman,звичайний"&amp;14Продовження додатка 3
Таблиця 2</oddHeader>
  </headerFooter>
  <rowBreaks count="1" manualBreakCount="1">
    <brk id="31" max="7" man="1"/>
  </rowBreaks>
  <ignoredErrors>
    <ignoredError sqref="H23" evalError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K87"/>
  <sheetViews>
    <sheetView zoomScale="60" zoomScaleNormal="60" zoomScaleSheetLayoutView="75" workbookViewId="0">
      <selection activeCell="D7" sqref="D7"/>
    </sheetView>
  </sheetViews>
  <sheetFormatPr defaultRowHeight="18.75"/>
  <cols>
    <col min="1" max="1" width="88" style="2" customWidth="1"/>
    <col min="2" max="2" width="15" style="2" customWidth="1"/>
    <col min="3" max="7" width="20.42578125" style="2" customWidth="1"/>
    <col min="8" max="8" width="18.42578125" style="2" customWidth="1"/>
    <col min="9" max="10" width="9.140625" style="2"/>
    <col min="11" max="11" width="21.7109375" style="2" customWidth="1"/>
    <col min="12" max="16384" width="9.140625" style="2"/>
  </cols>
  <sheetData>
    <row r="1" spans="1:11">
      <c r="A1" s="261" t="s">
        <v>293</v>
      </c>
      <c r="B1" s="261"/>
      <c r="C1" s="261"/>
      <c r="D1" s="261"/>
      <c r="E1" s="261"/>
      <c r="F1" s="261"/>
      <c r="G1" s="261"/>
      <c r="H1" s="261"/>
    </row>
    <row r="2" spans="1:11">
      <c r="A2" s="14"/>
      <c r="B2" s="14"/>
      <c r="C2" s="14"/>
      <c r="D2" s="14"/>
      <c r="E2" s="14"/>
      <c r="F2" s="14"/>
      <c r="G2" s="14"/>
      <c r="H2" s="14"/>
    </row>
    <row r="3" spans="1:11" ht="48" customHeight="1">
      <c r="A3" s="278" t="s">
        <v>28</v>
      </c>
      <c r="B3" s="309" t="s">
        <v>294</v>
      </c>
      <c r="C3" s="278" t="s">
        <v>295</v>
      </c>
      <c r="D3" s="278"/>
      <c r="E3" s="307" t="s">
        <v>31</v>
      </c>
      <c r="F3" s="307"/>
      <c r="G3" s="307"/>
      <c r="H3" s="307"/>
    </row>
    <row r="4" spans="1:11" ht="38.25" customHeight="1">
      <c r="A4" s="278"/>
      <c r="B4" s="309"/>
      <c r="C4" s="205" t="s">
        <v>32</v>
      </c>
      <c r="D4" s="205" t="s">
        <v>33</v>
      </c>
      <c r="E4" s="205" t="s">
        <v>34</v>
      </c>
      <c r="F4" s="205" t="s">
        <v>35</v>
      </c>
      <c r="G4" s="226" t="s">
        <v>36</v>
      </c>
      <c r="H4" s="226" t="s">
        <v>37</v>
      </c>
    </row>
    <row r="5" spans="1:11">
      <c r="A5" s="226">
        <v>1</v>
      </c>
      <c r="B5" s="231">
        <v>2</v>
      </c>
      <c r="C5" s="226">
        <v>3</v>
      </c>
      <c r="D5" s="231">
        <v>4</v>
      </c>
      <c r="E5" s="226">
        <v>5</v>
      </c>
      <c r="F5" s="231">
        <v>6</v>
      </c>
      <c r="G5" s="226">
        <v>7</v>
      </c>
      <c r="H5" s="231">
        <v>8</v>
      </c>
    </row>
    <row r="6" spans="1:11">
      <c r="A6" s="144" t="s">
        <v>296</v>
      </c>
      <c r="B6" s="220"/>
      <c r="C6" s="220"/>
      <c r="D6" s="220"/>
      <c r="E6" s="220"/>
      <c r="F6" s="220"/>
      <c r="G6" s="220"/>
      <c r="H6" s="221"/>
      <c r="K6" s="241">
        <f>D7-C7</f>
        <v>2908.3999999999978</v>
      </c>
    </row>
    <row r="7" spans="1:11" s="34" customFormat="1" ht="24.95" customHeight="1">
      <c r="A7" s="67" t="s">
        <v>297</v>
      </c>
      <c r="B7" s="64">
        <v>3000</v>
      </c>
      <c r="C7" s="223">
        <f>SUM(C8:C9,C11,C14:C15,C19)</f>
        <v>17794.2</v>
      </c>
      <c r="D7" s="223">
        <f>SUM(D8:D9,D11,D14:D15,D19)</f>
        <v>20702.599999999999</v>
      </c>
      <c r="E7" s="223">
        <f>SUM(E8:E9,E11,E14:E15,E19)</f>
        <v>6519</v>
      </c>
      <c r="F7" s="223">
        <f>SUM(F8:F9,F11,F14:F15,F19)</f>
        <v>7266.9</v>
      </c>
      <c r="G7" s="56">
        <f>F7-E7</f>
        <v>747.89999999999964</v>
      </c>
      <c r="H7" s="71">
        <f>(F7/E7)*100</f>
        <v>111.47261849976991</v>
      </c>
    </row>
    <row r="8" spans="1:11" ht="18" customHeight="1">
      <c r="A8" s="228" t="s">
        <v>298</v>
      </c>
      <c r="B8" s="6">
        <v>3010</v>
      </c>
      <c r="C8" s="51">
        <v>15769.9</v>
      </c>
      <c r="D8" s="51">
        <f>5441.2+6779.7+6519</f>
        <v>18739.900000000001</v>
      </c>
      <c r="E8" s="51">
        <v>6224</v>
      </c>
      <c r="F8" s="51">
        <v>6519</v>
      </c>
      <c r="G8" s="51">
        <f>F8-E8</f>
        <v>295</v>
      </c>
      <c r="H8" s="69">
        <f>(F8/E8)*100</f>
        <v>104.73971722365039</v>
      </c>
    </row>
    <row r="9" spans="1:11" ht="18" customHeight="1">
      <c r="A9" s="228" t="s">
        <v>299</v>
      </c>
      <c r="B9" s="6">
        <v>3020</v>
      </c>
      <c r="C9" s="51"/>
      <c r="D9" s="51"/>
      <c r="E9" s="51"/>
      <c r="F9" s="51"/>
      <c r="G9" s="51">
        <f t="shared" ref="G9:G19" si="0">F9-E9</f>
        <v>0</v>
      </c>
      <c r="H9" s="69" t="e">
        <f t="shared" ref="H9:H19" si="1">(F9/E9)*100</f>
        <v>#DIV/0!</v>
      </c>
    </row>
    <row r="10" spans="1:11" ht="18" customHeight="1">
      <c r="A10" s="228" t="s">
        <v>300</v>
      </c>
      <c r="B10" s="6">
        <v>3030</v>
      </c>
      <c r="C10" s="51"/>
      <c r="D10" s="51"/>
      <c r="E10" s="51"/>
      <c r="F10" s="51"/>
      <c r="G10" s="51">
        <f t="shared" si="0"/>
        <v>0</v>
      </c>
      <c r="H10" s="69" t="e">
        <f t="shared" si="1"/>
        <v>#DIV/0!</v>
      </c>
    </row>
    <row r="11" spans="1:11" ht="18" customHeight="1">
      <c r="A11" s="228" t="s">
        <v>301</v>
      </c>
      <c r="B11" s="6">
        <v>3040</v>
      </c>
      <c r="C11" s="51">
        <v>1800.5</v>
      </c>
      <c r="D11" s="51">
        <f>413.5+679.6+696</f>
        <v>1789.1</v>
      </c>
      <c r="E11" s="51">
        <v>250</v>
      </c>
      <c r="F11" s="51">
        <v>696</v>
      </c>
      <c r="G11" s="51">
        <f t="shared" si="0"/>
        <v>446</v>
      </c>
      <c r="H11" s="69">
        <f t="shared" si="1"/>
        <v>278.39999999999998</v>
      </c>
    </row>
    <row r="12" spans="1:11" ht="18" customHeight="1">
      <c r="A12" s="228" t="s">
        <v>302</v>
      </c>
      <c r="B12" s="6">
        <v>3041</v>
      </c>
      <c r="C12" s="51">
        <v>1800.5</v>
      </c>
      <c r="D12" s="51">
        <f>413.5+679.6+696</f>
        <v>1789.1</v>
      </c>
      <c r="E12" s="51">
        <v>250</v>
      </c>
      <c r="F12" s="51">
        <v>696</v>
      </c>
      <c r="G12" s="51">
        <f>F12-E12</f>
        <v>446</v>
      </c>
      <c r="H12" s="69">
        <f>(F12/E12)*100</f>
        <v>278.39999999999998</v>
      </c>
    </row>
    <row r="13" spans="1:11" ht="18" customHeight="1">
      <c r="A13" s="228" t="s">
        <v>303</v>
      </c>
      <c r="B13" s="6">
        <v>3042</v>
      </c>
      <c r="C13" s="51"/>
      <c r="D13" s="51"/>
      <c r="E13" s="51"/>
      <c r="F13" s="51"/>
      <c r="G13" s="51">
        <f>F13-E13</f>
        <v>0</v>
      </c>
      <c r="H13" s="69" t="e">
        <f>(F13/E13)*100</f>
        <v>#DIV/0!</v>
      </c>
    </row>
    <row r="14" spans="1:11" ht="18" customHeight="1">
      <c r="A14" s="228" t="s">
        <v>304</v>
      </c>
      <c r="B14" s="6">
        <v>3050</v>
      </c>
      <c r="C14" s="51"/>
      <c r="D14" s="51"/>
      <c r="E14" s="51"/>
      <c r="F14" s="51"/>
      <c r="G14" s="51">
        <f t="shared" si="0"/>
        <v>0</v>
      </c>
      <c r="H14" s="69" t="e">
        <f t="shared" si="1"/>
        <v>#DIV/0!</v>
      </c>
    </row>
    <row r="15" spans="1:11" ht="20.100000000000001" customHeight="1">
      <c r="A15" s="228" t="s">
        <v>305</v>
      </c>
      <c r="B15" s="6">
        <v>3060</v>
      </c>
      <c r="C15" s="70">
        <f>SUM(C16:C18)</f>
        <v>0</v>
      </c>
      <c r="D15" s="70">
        <f>SUM(D16:D18)</f>
        <v>0</v>
      </c>
      <c r="E15" s="70">
        <f>SUM(E16:E18)</f>
        <v>0</v>
      </c>
      <c r="F15" s="70">
        <f>SUM(F16:F18)</f>
        <v>0</v>
      </c>
      <c r="G15" s="51">
        <f t="shared" si="0"/>
        <v>0</v>
      </c>
      <c r="H15" s="69" t="e">
        <f t="shared" si="1"/>
        <v>#DIV/0!</v>
      </c>
    </row>
    <row r="16" spans="1:11" ht="18" customHeight="1">
      <c r="A16" s="228" t="s">
        <v>306</v>
      </c>
      <c r="B16" s="209">
        <v>3061</v>
      </c>
      <c r="C16" s="51"/>
      <c r="D16" s="51"/>
      <c r="E16" s="51"/>
      <c r="F16" s="51"/>
      <c r="G16" s="51">
        <f t="shared" si="0"/>
        <v>0</v>
      </c>
      <c r="H16" s="69" t="e">
        <f t="shared" si="1"/>
        <v>#DIV/0!</v>
      </c>
    </row>
    <row r="17" spans="1:8" ht="18" customHeight="1">
      <c r="A17" s="228" t="s">
        <v>307</v>
      </c>
      <c r="B17" s="209">
        <v>3062</v>
      </c>
      <c r="C17" s="51"/>
      <c r="D17" s="51"/>
      <c r="E17" s="51"/>
      <c r="F17" s="51"/>
      <c r="G17" s="51">
        <f t="shared" si="0"/>
        <v>0</v>
      </c>
      <c r="H17" s="69" t="e">
        <f t="shared" si="1"/>
        <v>#DIV/0!</v>
      </c>
    </row>
    <row r="18" spans="1:8" ht="18" customHeight="1">
      <c r="A18" s="228" t="s">
        <v>308</v>
      </c>
      <c r="B18" s="209">
        <v>3063</v>
      </c>
      <c r="C18" s="51"/>
      <c r="D18" s="51"/>
      <c r="E18" s="51"/>
      <c r="F18" s="51"/>
      <c r="G18" s="51">
        <f t="shared" si="0"/>
        <v>0</v>
      </c>
      <c r="H18" s="69" t="e">
        <f t="shared" si="1"/>
        <v>#DIV/0!</v>
      </c>
    </row>
    <row r="19" spans="1:8" ht="18" customHeight="1">
      <c r="A19" s="228" t="s">
        <v>418</v>
      </c>
      <c r="B19" s="6">
        <v>3070</v>
      </c>
      <c r="C19" s="51">
        <v>223.8</v>
      </c>
      <c r="D19" s="51">
        <f>73.8+47.8+52</f>
        <v>173.6</v>
      </c>
      <c r="E19" s="51">
        <v>45</v>
      </c>
      <c r="F19" s="51">
        <v>51.9</v>
      </c>
      <c r="G19" s="51">
        <f t="shared" si="0"/>
        <v>6.8999999999999986</v>
      </c>
      <c r="H19" s="69">
        <f t="shared" si="1"/>
        <v>115.33333333333333</v>
      </c>
    </row>
    <row r="20" spans="1:8" ht="20.100000000000001" customHeight="1">
      <c r="A20" s="211" t="s">
        <v>310</v>
      </c>
      <c r="B20" s="7">
        <v>3100</v>
      </c>
      <c r="C20" s="223">
        <f>SUM(C21:C24,C28,C38,C39)</f>
        <v>-17079.999999999996</v>
      </c>
      <c r="D20" s="223">
        <f>SUM(D21:D24,D28,D38,D39)</f>
        <v>-19400.7</v>
      </c>
      <c r="E20" s="223">
        <f>SUM(E21:E24,E28,E38,E39)</f>
        <v>-6509</v>
      </c>
      <c r="F20" s="223">
        <f>SUM(F21:F24,F28,F38,F39)</f>
        <v>-7669.5630000000001</v>
      </c>
      <c r="G20" s="56">
        <f>F20-E20</f>
        <v>-1160.5630000000001</v>
      </c>
      <c r="H20" s="71">
        <f>(F20/E20)*100</f>
        <v>117.83012751574742</v>
      </c>
    </row>
    <row r="21" spans="1:8" ht="18" customHeight="1">
      <c r="A21" s="228" t="s">
        <v>311</v>
      </c>
      <c r="B21" s="6">
        <v>3110</v>
      </c>
      <c r="C21" s="51">
        <v>-4349.3</v>
      </c>
      <c r="D21" s="51">
        <f>-904.7+-2031+-1574</f>
        <v>-4509.7</v>
      </c>
      <c r="E21" s="51">
        <v>-210</v>
      </c>
      <c r="F21" s="51">
        <v>-1574.2</v>
      </c>
      <c r="G21" s="51">
        <f>F21-E21</f>
        <v>-1364.2</v>
      </c>
      <c r="H21" s="69">
        <f>(F21/E21)*100</f>
        <v>749.61904761904771</v>
      </c>
    </row>
    <row r="22" spans="1:8" ht="18" customHeight="1">
      <c r="A22" s="228" t="s">
        <v>312</v>
      </c>
      <c r="B22" s="6">
        <v>3120</v>
      </c>
      <c r="C22" s="51">
        <v>-8327</v>
      </c>
      <c r="D22" s="51">
        <f>-2179+-3306.8+-3837</f>
        <v>-9322.7999999999993</v>
      </c>
      <c r="E22" s="51">
        <v>-3927</v>
      </c>
      <c r="F22" s="51">
        <v>-3837.4</v>
      </c>
      <c r="G22" s="51">
        <f t="shared" ref="G22:G39" si="2">F22-E22</f>
        <v>89.599999999999909</v>
      </c>
      <c r="H22" s="69">
        <f t="shared" ref="H22:H39" si="3">(F22/E22)*100</f>
        <v>97.718360071301248</v>
      </c>
    </row>
    <row r="23" spans="1:8" ht="18" customHeight="1">
      <c r="A23" s="228" t="s">
        <v>187</v>
      </c>
      <c r="B23" s="6">
        <v>3130</v>
      </c>
      <c r="C23" s="51">
        <v>-2069.8000000000002</v>
      </c>
      <c r="D23" s="51">
        <f>-590.9+-858.3+-1009</f>
        <v>-2458.1999999999998</v>
      </c>
      <c r="E23" s="51">
        <v>-1144</v>
      </c>
      <c r="F23" s="51">
        <v>-1008.7</v>
      </c>
      <c r="G23" s="51">
        <f t="shared" si="2"/>
        <v>135.29999999999995</v>
      </c>
      <c r="H23" s="69">
        <f t="shared" si="3"/>
        <v>88.173076923076934</v>
      </c>
    </row>
    <row r="24" spans="1:8" ht="18" customHeight="1">
      <c r="A24" s="228" t="s">
        <v>313</v>
      </c>
      <c r="B24" s="6">
        <v>3140</v>
      </c>
      <c r="C24" s="70">
        <f>SUM(C25:C27)</f>
        <v>0</v>
      </c>
      <c r="D24" s="70">
        <f>SUM(D25:D27)</f>
        <v>0</v>
      </c>
      <c r="E24" s="70">
        <f>SUM(E25:E27)</f>
        <v>0</v>
      </c>
      <c r="F24" s="70">
        <f>SUM(F25:F27)</f>
        <v>0</v>
      </c>
      <c r="G24" s="51">
        <f t="shared" si="2"/>
        <v>0</v>
      </c>
      <c r="H24" s="69" t="e">
        <f t="shared" si="3"/>
        <v>#DIV/0!</v>
      </c>
    </row>
    <row r="25" spans="1:8" ht="18" customHeight="1">
      <c r="A25" s="228" t="s">
        <v>306</v>
      </c>
      <c r="B25" s="209">
        <v>3141</v>
      </c>
      <c r="C25" s="51" t="s">
        <v>185</v>
      </c>
      <c r="D25" s="51" t="s">
        <v>185</v>
      </c>
      <c r="E25" s="51" t="s">
        <v>185</v>
      </c>
      <c r="F25" s="51" t="s">
        <v>185</v>
      </c>
      <c r="G25" s="51" t="e">
        <f t="shared" si="2"/>
        <v>#VALUE!</v>
      </c>
      <c r="H25" s="69" t="e">
        <f t="shared" si="3"/>
        <v>#VALUE!</v>
      </c>
    </row>
    <row r="26" spans="1:8" ht="18" customHeight="1">
      <c r="A26" s="228" t="s">
        <v>307</v>
      </c>
      <c r="B26" s="209">
        <v>3142</v>
      </c>
      <c r="C26" s="51" t="s">
        <v>185</v>
      </c>
      <c r="D26" s="51" t="s">
        <v>185</v>
      </c>
      <c r="E26" s="51" t="s">
        <v>185</v>
      </c>
      <c r="F26" s="51" t="s">
        <v>185</v>
      </c>
      <c r="G26" s="51" t="e">
        <f t="shared" si="2"/>
        <v>#VALUE!</v>
      </c>
      <c r="H26" s="69" t="e">
        <f t="shared" si="3"/>
        <v>#VALUE!</v>
      </c>
    </row>
    <row r="27" spans="1:8" ht="18" customHeight="1">
      <c r="A27" s="228" t="s">
        <v>308</v>
      </c>
      <c r="B27" s="209">
        <v>3143</v>
      </c>
      <c r="C27" s="51" t="s">
        <v>185</v>
      </c>
      <c r="D27" s="51" t="s">
        <v>185</v>
      </c>
      <c r="E27" s="51" t="s">
        <v>185</v>
      </c>
      <c r="F27" s="51" t="s">
        <v>185</v>
      </c>
      <c r="G27" s="51" t="e">
        <f t="shared" si="2"/>
        <v>#VALUE!</v>
      </c>
      <c r="H27" s="69" t="e">
        <f t="shared" si="3"/>
        <v>#VALUE!</v>
      </c>
    </row>
    <row r="28" spans="1:8" ht="36" customHeight="1">
      <c r="A28" s="228" t="s">
        <v>314</v>
      </c>
      <c r="B28" s="6">
        <v>3150</v>
      </c>
      <c r="C28" s="70">
        <f>SUM(C29:C34,C37)</f>
        <v>-2078.8000000000002</v>
      </c>
      <c r="D28" s="70">
        <f>SUM(D29:D34,D37)</f>
        <v>-2864.5</v>
      </c>
      <c r="E28" s="70">
        <f>SUM(E29:E34,E37)</f>
        <v>-1173</v>
      </c>
      <c r="F28" s="70">
        <f>SUM(F29:F34,F37)</f>
        <v>-1161.963</v>
      </c>
      <c r="G28" s="51">
        <f t="shared" si="2"/>
        <v>11.037000000000035</v>
      </c>
      <c r="H28" s="69">
        <f t="shared" si="3"/>
        <v>99.059079283887456</v>
      </c>
    </row>
    <row r="29" spans="1:8" ht="18" customHeight="1">
      <c r="A29" s="228" t="s">
        <v>45</v>
      </c>
      <c r="B29" s="209">
        <v>3151</v>
      </c>
      <c r="C29" s="51" t="s">
        <v>185</v>
      </c>
      <c r="D29" s="51" t="s">
        <v>185</v>
      </c>
      <c r="E29" s="51" t="s">
        <v>185</v>
      </c>
      <c r="F29" s="51" t="s">
        <v>185</v>
      </c>
      <c r="G29" s="51" t="e">
        <f t="shared" si="2"/>
        <v>#VALUE!</v>
      </c>
      <c r="H29" s="69" t="e">
        <f t="shared" si="3"/>
        <v>#VALUE!</v>
      </c>
    </row>
    <row r="30" spans="1:8" ht="18" customHeight="1">
      <c r="A30" s="228" t="s">
        <v>315</v>
      </c>
      <c r="B30" s="209">
        <v>3152</v>
      </c>
      <c r="C30" s="51" t="s">
        <v>185</v>
      </c>
      <c r="D30" s="51">
        <f>-1.6+-2.8+-3</f>
        <v>-7.4</v>
      </c>
      <c r="E30" s="51" t="s">
        <v>185</v>
      </c>
      <c r="F30" s="51">
        <v>-2.7629999999999999</v>
      </c>
      <c r="G30" s="51" t="e">
        <f t="shared" si="2"/>
        <v>#VALUE!</v>
      </c>
      <c r="H30" s="69" t="e">
        <f t="shared" si="3"/>
        <v>#VALUE!</v>
      </c>
    </row>
    <row r="31" spans="1:8" ht="18" customHeight="1">
      <c r="A31" s="228" t="s">
        <v>278</v>
      </c>
      <c r="B31" s="209">
        <v>3153</v>
      </c>
      <c r="C31" s="51" t="s">
        <v>185</v>
      </c>
      <c r="D31" s="51" t="s">
        <v>185</v>
      </c>
      <c r="E31" s="51" t="s">
        <v>185</v>
      </c>
      <c r="F31" s="51" t="s">
        <v>185</v>
      </c>
      <c r="G31" s="51" t="e">
        <f t="shared" si="2"/>
        <v>#VALUE!</v>
      </c>
      <c r="H31" s="69" t="e">
        <f t="shared" si="3"/>
        <v>#VALUE!</v>
      </c>
    </row>
    <row r="32" spans="1:8" ht="18" customHeight="1">
      <c r="A32" s="228" t="s">
        <v>316</v>
      </c>
      <c r="B32" s="209">
        <v>3154</v>
      </c>
      <c r="C32" s="51" t="s">
        <v>185</v>
      </c>
      <c r="D32" s="51" t="s">
        <v>185</v>
      </c>
      <c r="E32" s="51" t="s">
        <v>185</v>
      </c>
      <c r="F32" s="51" t="s">
        <v>185</v>
      </c>
      <c r="G32" s="51" t="e">
        <f t="shared" si="2"/>
        <v>#VALUE!</v>
      </c>
      <c r="H32" s="69" t="e">
        <f t="shared" si="3"/>
        <v>#VALUE!</v>
      </c>
    </row>
    <row r="33" spans="1:8" ht="18" customHeight="1">
      <c r="A33" s="228" t="s">
        <v>281</v>
      </c>
      <c r="B33" s="209">
        <v>3155</v>
      </c>
      <c r="C33" s="51">
        <v>-1915.5</v>
      </c>
      <c r="D33" s="51">
        <f>-563.8+-787.3+-908</f>
        <v>-2259.1</v>
      </c>
      <c r="E33" s="51">
        <v>-918</v>
      </c>
      <c r="F33" s="51">
        <v>-907.6</v>
      </c>
      <c r="G33" s="51">
        <f t="shared" si="2"/>
        <v>10.399999999999977</v>
      </c>
      <c r="H33" s="69">
        <f t="shared" si="3"/>
        <v>98.867102396514156</v>
      </c>
    </row>
    <row r="34" spans="1:8" ht="24.75" customHeight="1">
      <c r="A34" s="133" t="s">
        <v>443</v>
      </c>
      <c r="B34" s="209">
        <v>3156</v>
      </c>
      <c r="C34" s="70">
        <v>-160</v>
      </c>
      <c r="D34" s="70">
        <f>-123.9+-218.4+-252</f>
        <v>-594.29999999999995</v>
      </c>
      <c r="E34" s="70">
        <v>-255</v>
      </c>
      <c r="F34" s="70">
        <v>-251.6</v>
      </c>
      <c r="G34" s="51">
        <f t="shared" si="2"/>
        <v>3.4000000000000057</v>
      </c>
      <c r="H34" s="69">
        <f t="shared" si="3"/>
        <v>98.666666666666671</v>
      </c>
    </row>
    <row r="35" spans="1:8" ht="38.25" customHeight="1">
      <c r="A35" s="228" t="s">
        <v>48</v>
      </c>
      <c r="B35" s="209" t="s">
        <v>317</v>
      </c>
      <c r="C35" s="51" t="s">
        <v>185</v>
      </c>
      <c r="D35" s="51" t="s">
        <v>185</v>
      </c>
      <c r="E35" s="51" t="s">
        <v>185</v>
      </c>
      <c r="F35" s="51" t="s">
        <v>185</v>
      </c>
      <c r="G35" s="51" t="e">
        <f t="shared" si="2"/>
        <v>#VALUE!</v>
      </c>
      <c r="H35" s="69" t="e">
        <f t="shared" si="3"/>
        <v>#VALUE!</v>
      </c>
    </row>
    <row r="36" spans="1:8" ht="55.5" customHeight="1">
      <c r="A36" s="228" t="s">
        <v>49</v>
      </c>
      <c r="B36" s="209" t="s">
        <v>318</v>
      </c>
      <c r="C36" s="51" t="s">
        <v>185</v>
      </c>
      <c r="D36" s="51" t="s">
        <v>185</v>
      </c>
      <c r="E36" s="51" t="s">
        <v>185</v>
      </c>
      <c r="F36" s="51" t="s">
        <v>185</v>
      </c>
      <c r="G36" s="51" t="e">
        <f t="shared" si="2"/>
        <v>#VALUE!</v>
      </c>
      <c r="H36" s="69" t="e">
        <f t="shared" si="3"/>
        <v>#VALUE!</v>
      </c>
    </row>
    <row r="37" spans="1:8" ht="18" customHeight="1">
      <c r="A37" s="228" t="s">
        <v>419</v>
      </c>
      <c r="B37" s="209">
        <v>3157</v>
      </c>
      <c r="C37" s="51">
        <v>-3.3</v>
      </c>
      <c r="D37" s="51">
        <f>-3.7</f>
        <v>-3.7</v>
      </c>
      <c r="E37" s="51" t="s">
        <v>185</v>
      </c>
      <c r="F37" s="51" t="s">
        <v>185</v>
      </c>
      <c r="G37" s="51" t="e">
        <f t="shared" si="2"/>
        <v>#VALUE!</v>
      </c>
      <c r="H37" s="69" t="e">
        <f t="shared" si="3"/>
        <v>#VALUE!</v>
      </c>
    </row>
    <row r="38" spans="1:8" ht="18" customHeight="1">
      <c r="A38" s="228" t="s">
        <v>319</v>
      </c>
      <c r="B38" s="6">
        <v>3160</v>
      </c>
      <c r="C38" s="51" t="s">
        <v>185</v>
      </c>
      <c r="D38" s="51" t="s">
        <v>185</v>
      </c>
      <c r="E38" s="51" t="s">
        <v>185</v>
      </c>
      <c r="F38" s="51" t="s">
        <v>185</v>
      </c>
      <c r="G38" s="51" t="e">
        <f t="shared" si="2"/>
        <v>#VALUE!</v>
      </c>
      <c r="H38" s="69" t="e">
        <f t="shared" si="3"/>
        <v>#VALUE!</v>
      </c>
    </row>
    <row r="39" spans="1:8" ht="18" customHeight="1">
      <c r="A39" s="228" t="s">
        <v>437</v>
      </c>
      <c r="B39" s="6">
        <v>3170</v>
      </c>
      <c r="C39" s="51">
        <v>-255.1</v>
      </c>
      <c r="D39" s="51">
        <f>-78.5+-80+-87</f>
        <v>-245.5</v>
      </c>
      <c r="E39" s="51">
        <v>-55</v>
      </c>
      <c r="F39" s="51">
        <v>-87.3</v>
      </c>
      <c r="G39" s="51">
        <f t="shared" si="2"/>
        <v>-32.299999999999997</v>
      </c>
      <c r="H39" s="69">
        <f t="shared" si="3"/>
        <v>158.72727272727272</v>
      </c>
    </row>
    <row r="40" spans="1:8" ht="20.100000000000001" customHeight="1">
      <c r="A40" s="211" t="s">
        <v>320</v>
      </c>
      <c r="B40" s="7">
        <v>3195</v>
      </c>
      <c r="C40" s="223">
        <f>SUM(C7,C20)</f>
        <v>714.20000000000437</v>
      </c>
      <c r="D40" s="223">
        <f>SUM(D7,D20)</f>
        <v>1301.8999999999978</v>
      </c>
      <c r="E40" s="223">
        <f>SUM(E7,E20)</f>
        <v>10</v>
      </c>
      <c r="F40" s="223">
        <f>SUM(F7,F20)</f>
        <v>-402.66300000000047</v>
      </c>
      <c r="G40" s="56">
        <f>F40-E40</f>
        <v>-412.66300000000047</v>
      </c>
      <c r="H40" s="71">
        <f>(F40/E40)*100</f>
        <v>-4026.6300000000042</v>
      </c>
    </row>
    <row r="41" spans="1:8" ht="20.100000000000001" customHeight="1">
      <c r="A41" s="144" t="s">
        <v>321</v>
      </c>
      <c r="B41" s="220"/>
      <c r="C41" s="220"/>
      <c r="D41" s="310"/>
      <c r="E41" s="311"/>
      <c r="F41" s="311"/>
      <c r="G41" s="311"/>
      <c r="H41" s="312"/>
    </row>
    <row r="42" spans="1:8" ht="20.100000000000001" customHeight="1">
      <c r="A42" s="67" t="s">
        <v>322</v>
      </c>
      <c r="B42" s="64">
        <v>3200</v>
      </c>
      <c r="C42" s="223">
        <f>SUM(C43,C45:C49)</f>
        <v>0</v>
      </c>
      <c r="D42" s="223">
        <f>SUM(D43,D45:D49)</f>
        <v>989</v>
      </c>
      <c r="E42" s="223">
        <f>SUM(E43,E45:E49)</f>
        <v>0</v>
      </c>
      <c r="F42" s="223">
        <f>SUM(F43,F45:F49)</f>
        <v>579</v>
      </c>
      <c r="G42" s="56">
        <f>F42-E42</f>
        <v>579</v>
      </c>
      <c r="H42" s="71" t="e">
        <f>(F42/E42)*100</f>
        <v>#DIV/0!</v>
      </c>
    </row>
    <row r="43" spans="1:8" ht="18" customHeight="1">
      <c r="A43" s="228" t="s">
        <v>323</v>
      </c>
      <c r="B43" s="209">
        <v>3210</v>
      </c>
      <c r="C43" s="51"/>
      <c r="D43" s="51"/>
      <c r="E43" s="51"/>
      <c r="F43" s="51"/>
      <c r="G43" s="51">
        <f>F43-E43</f>
        <v>0</v>
      </c>
      <c r="H43" s="69" t="e">
        <f>(F43/E43)*100</f>
        <v>#DIV/0!</v>
      </c>
    </row>
    <row r="44" spans="1:8" ht="18" customHeight="1">
      <c r="A44" s="228" t="s">
        <v>324</v>
      </c>
      <c r="B44" s="6">
        <v>3215</v>
      </c>
      <c r="C44" s="51"/>
      <c r="D44" s="51"/>
      <c r="E44" s="51"/>
      <c r="F44" s="51"/>
      <c r="G44" s="51">
        <f t="shared" ref="G44:G49" si="4">F44-E44</f>
        <v>0</v>
      </c>
      <c r="H44" s="69" t="e">
        <f t="shared" ref="H44:H49" si="5">(F44/E44)*100</f>
        <v>#DIV/0!</v>
      </c>
    </row>
    <row r="45" spans="1:8" ht="18" customHeight="1">
      <c r="A45" s="228" t="s">
        <v>325</v>
      </c>
      <c r="B45" s="6">
        <v>3220</v>
      </c>
      <c r="C45" s="51"/>
      <c r="D45" s="51"/>
      <c r="E45" s="51"/>
      <c r="F45" s="51"/>
      <c r="G45" s="51">
        <f t="shared" si="4"/>
        <v>0</v>
      </c>
      <c r="H45" s="69" t="e">
        <f t="shared" si="5"/>
        <v>#DIV/0!</v>
      </c>
    </row>
    <row r="46" spans="1:8" ht="18" customHeight="1">
      <c r="A46" s="228" t="s">
        <v>326</v>
      </c>
      <c r="B46" s="6">
        <v>3225</v>
      </c>
      <c r="C46" s="51"/>
      <c r="D46" s="51"/>
      <c r="E46" s="51"/>
      <c r="F46" s="51"/>
      <c r="G46" s="51">
        <f t="shared" si="4"/>
        <v>0</v>
      </c>
      <c r="H46" s="69" t="e">
        <f t="shared" si="5"/>
        <v>#DIV/0!</v>
      </c>
    </row>
    <row r="47" spans="1:8" ht="18" customHeight="1">
      <c r="A47" s="228" t="s">
        <v>327</v>
      </c>
      <c r="B47" s="6">
        <v>3230</v>
      </c>
      <c r="C47" s="51"/>
      <c r="D47" s="51"/>
      <c r="E47" s="51"/>
      <c r="F47" s="51"/>
      <c r="G47" s="51">
        <f t="shared" si="4"/>
        <v>0</v>
      </c>
      <c r="H47" s="69" t="e">
        <f t="shared" si="5"/>
        <v>#DIV/0!</v>
      </c>
    </row>
    <row r="48" spans="1:8" ht="18" customHeight="1">
      <c r="A48" s="228" t="s">
        <v>328</v>
      </c>
      <c r="B48" s="6">
        <v>3235</v>
      </c>
      <c r="C48" s="51"/>
      <c r="D48" s="51"/>
      <c r="E48" s="51"/>
      <c r="F48" s="51"/>
      <c r="G48" s="51">
        <f t="shared" si="4"/>
        <v>0</v>
      </c>
      <c r="H48" s="69" t="e">
        <f t="shared" si="5"/>
        <v>#DIV/0!</v>
      </c>
    </row>
    <row r="49" spans="1:8" ht="18" customHeight="1">
      <c r="A49" s="228" t="s">
        <v>420</v>
      </c>
      <c r="B49" s="6">
        <v>3240</v>
      </c>
      <c r="C49" s="51"/>
      <c r="D49" s="51">
        <f>410+579</f>
        <v>989</v>
      </c>
      <c r="E49" s="51"/>
      <c r="F49" s="51">
        <v>579</v>
      </c>
      <c r="G49" s="51">
        <f t="shared" si="4"/>
        <v>579</v>
      </c>
      <c r="H49" s="69" t="e">
        <f t="shared" si="5"/>
        <v>#DIV/0!</v>
      </c>
    </row>
    <row r="50" spans="1:8" ht="20.100000000000001" customHeight="1">
      <c r="A50" s="211" t="s">
        <v>329</v>
      </c>
      <c r="B50" s="7">
        <v>3255</v>
      </c>
      <c r="C50" s="223">
        <f>SUM(C51,C53,C58,C59)</f>
        <v>0</v>
      </c>
      <c r="D50" s="223">
        <f>SUM(D51,D53,D58,D59)</f>
        <v>-989</v>
      </c>
      <c r="E50" s="223">
        <f>SUM(E51,E53,E58,E59)</f>
        <v>0</v>
      </c>
      <c r="F50" s="223">
        <v>-579</v>
      </c>
      <c r="G50" s="56">
        <f>F50-E50</f>
        <v>-579</v>
      </c>
      <c r="H50" s="71" t="e">
        <f>(F50/E50)*100</f>
        <v>#DIV/0!</v>
      </c>
    </row>
    <row r="51" spans="1:8" ht="18" customHeight="1">
      <c r="A51" s="228" t="s">
        <v>330</v>
      </c>
      <c r="B51" s="6">
        <v>3260</v>
      </c>
      <c r="C51" s="51" t="s">
        <v>185</v>
      </c>
      <c r="D51" s="51" t="s">
        <v>185</v>
      </c>
      <c r="E51" s="51" t="s">
        <v>185</v>
      </c>
      <c r="F51" s="51" t="s">
        <v>185</v>
      </c>
      <c r="G51" s="51" t="e">
        <f>F51-E51</f>
        <v>#VALUE!</v>
      </c>
      <c r="H51" s="69" t="e">
        <f>(F51/E51)*100</f>
        <v>#VALUE!</v>
      </c>
    </row>
    <row r="52" spans="1:8" ht="18" customHeight="1">
      <c r="A52" s="228" t="s">
        <v>331</v>
      </c>
      <c r="B52" s="6">
        <v>3265</v>
      </c>
      <c r="C52" s="51" t="s">
        <v>185</v>
      </c>
      <c r="D52" s="51" t="s">
        <v>185</v>
      </c>
      <c r="E52" s="51" t="s">
        <v>185</v>
      </c>
      <c r="F52" s="51" t="s">
        <v>185</v>
      </c>
      <c r="G52" s="51" t="e">
        <f t="shared" ref="G52:G59" si="6">F52-E52</f>
        <v>#VALUE!</v>
      </c>
      <c r="H52" s="69" t="e">
        <f t="shared" ref="H52:H59" si="7">(F52/E52)*100</f>
        <v>#VALUE!</v>
      </c>
    </row>
    <row r="53" spans="1:8" ht="18" customHeight="1">
      <c r="A53" s="228" t="s">
        <v>332</v>
      </c>
      <c r="B53" s="6">
        <v>3270</v>
      </c>
      <c r="C53" s="70">
        <f>SUM(C54:C57)</f>
        <v>0</v>
      </c>
      <c r="D53" s="70">
        <f>SUM(D54:D57)</f>
        <v>0</v>
      </c>
      <c r="E53" s="70">
        <f>SUM(E54:E57)</f>
        <v>0</v>
      </c>
      <c r="F53" s="70">
        <f>SUM(F54:F57)</f>
        <v>0</v>
      </c>
      <c r="G53" s="51">
        <f t="shared" si="6"/>
        <v>0</v>
      </c>
      <c r="H53" s="69" t="e">
        <f t="shared" si="7"/>
        <v>#DIV/0!</v>
      </c>
    </row>
    <row r="54" spans="1:8" ht="18" customHeight="1">
      <c r="A54" s="228" t="s">
        <v>333</v>
      </c>
      <c r="B54" s="6">
        <v>3271</v>
      </c>
      <c r="C54" s="51"/>
      <c r="D54" s="51" t="s">
        <v>185</v>
      </c>
      <c r="E54" s="51" t="s">
        <v>185</v>
      </c>
      <c r="F54" s="51" t="s">
        <v>185</v>
      </c>
      <c r="G54" s="51" t="e">
        <f t="shared" si="6"/>
        <v>#VALUE!</v>
      </c>
      <c r="H54" s="69" t="e">
        <f t="shared" si="7"/>
        <v>#VALUE!</v>
      </c>
    </row>
    <row r="55" spans="1:8" ht="18" customHeight="1">
      <c r="A55" s="228" t="s">
        <v>334</v>
      </c>
      <c r="B55" s="6">
        <v>3272</v>
      </c>
      <c r="C55" s="51" t="s">
        <v>185</v>
      </c>
      <c r="D55" s="51" t="s">
        <v>185</v>
      </c>
      <c r="E55" s="51" t="s">
        <v>185</v>
      </c>
      <c r="F55" s="51" t="s">
        <v>185</v>
      </c>
      <c r="G55" s="51" t="e">
        <f t="shared" si="6"/>
        <v>#VALUE!</v>
      </c>
      <c r="H55" s="69" t="e">
        <f t="shared" si="7"/>
        <v>#VALUE!</v>
      </c>
    </row>
    <row r="56" spans="1:8" ht="18" customHeight="1">
      <c r="A56" s="228" t="s">
        <v>335</v>
      </c>
      <c r="B56" s="6">
        <v>3273</v>
      </c>
      <c r="C56" s="51" t="s">
        <v>185</v>
      </c>
      <c r="D56" s="51" t="s">
        <v>185</v>
      </c>
      <c r="E56" s="51" t="s">
        <v>185</v>
      </c>
      <c r="F56" s="51" t="s">
        <v>185</v>
      </c>
      <c r="G56" s="51" t="e">
        <f t="shared" si="6"/>
        <v>#VALUE!</v>
      </c>
      <c r="H56" s="69" t="e">
        <f t="shared" si="7"/>
        <v>#VALUE!</v>
      </c>
    </row>
    <row r="57" spans="1:8" ht="18" customHeight="1">
      <c r="A57" s="228" t="s">
        <v>336</v>
      </c>
      <c r="B57" s="6">
        <v>3274</v>
      </c>
      <c r="C57" s="51"/>
      <c r="D57" s="51" t="s">
        <v>185</v>
      </c>
      <c r="E57" s="51" t="s">
        <v>185</v>
      </c>
      <c r="F57" s="51" t="s">
        <v>185</v>
      </c>
      <c r="G57" s="51" t="e">
        <f>F57-E57</f>
        <v>#VALUE!</v>
      </c>
      <c r="H57" s="69" t="e">
        <f>(F57/E57)*100</f>
        <v>#VALUE!</v>
      </c>
    </row>
    <row r="58" spans="1:8" ht="18" customHeight="1">
      <c r="A58" s="228" t="s">
        <v>337</v>
      </c>
      <c r="B58" s="6">
        <v>3280</v>
      </c>
      <c r="C58" s="51" t="s">
        <v>185</v>
      </c>
      <c r="D58" s="51" t="s">
        <v>185</v>
      </c>
      <c r="E58" s="51" t="s">
        <v>185</v>
      </c>
      <c r="F58" s="51" t="s">
        <v>185</v>
      </c>
      <c r="G58" s="51" t="e">
        <f t="shared" si="6"/>
        <v>#VALUE!</v>
      </c>
      <c r="H58" s="69" t="e">
        <f t="shared" si="7"/>
        <v>#VALUE!</v>
      </c>
    </row>
    <row r="59" spans="1:8" ht="18" customHeight="1">
      <c r="A59" s="228" t="s">
        <v>338</v>
      </c>
      <c r="B59" s="6">
        <v>3290</v>
      </c>
      <c r="C59" s="51" t="s">
        <v>185</v>
      </c>
      <c r="D59" s="51">
        <v>-989</v>
      </c>
      <c r="E59" s="51" t="s">
        <v>185</v>
      </c>
      <c r="F59" s="51">
        <v>-579</v>
      </c>
      <c r="G59" s="51" t="e">
        <f t="shared" si="6"/>
        <v>#VALUE!</v>
      </c>
      <c r="H59" s="69" t="e">
        <f t="shared" si="7"/>
        <v>#VALUE!</v>
      </c>
    </row>
    <row r="60" spans="1:8" ht="20.100000000000001" customHeight="1">
      <c r="A60" s="68" t="s">
        <v>339</v>
      </c>
      <c r="B60" s="65">
        <v>3295</v>
      </c>
      <c r="C60" s="81">
        <f>SUM(C42,C50)</f>
        <v>0</v>
      </c>
      <c r="D60" s="81">
        <f>SUM(D42,D50)</f>
        <v>0</v>
      </c>
      <c r="E60" s="81">
        <f>SUM(E42,E50)</f>
        <v>0</v>
      </c>
      <c r="F60" s="81">
        <f>SUM(F42,F50)</f>
        <v>0</v>
      </c>
      <c r="G60" s="82">
        <f>F60-E60</f>
        <v>0</v>
      </c>
      <c r="H60" s="83" t="e">
        <f>(F60/E60)*100</f>
        <v>#DIV/0!</v>
      </c>
    </row>
    <row r="61" spans="1:8" ht="20.100000000000001" customHeight="1">
      <c r="A61" s="144" t="s">
        <v>340</v>
      </c>
      <c r="B61" s="220"/>
      <c r="C61" s="220"/>
      <c r="D61" s="220"/>
      <c r="E61" s="220"/>
      <c r="F61" s="220"/>
      <c r="G61" s="62"/>
      <c r="H61" s="85"/>
    </row>
    <row r="62" spans="1:8" ht="20.100000000000001" customHeight="1">
      <c r="A62" s="67" t="s">
        <v>341</v>
      </c>
      <c r="B62" s="64">
        <v>3300</v>
      </c>
      <c r="C62" s="58">
        <f>SUM(C63,C64,C68)</f>
        <v>0</v>
      </c>
      <c r="D62" s="58">
        <f>SUM(D63,D64,D68)</f>
        <v>0</v>
      </c>
      <c r="E62" s="58">
        <f>SUM(E63,E64,E68)</f>
        <v>0</v>
      </c>
      <c r="F62" s="58">
        <f>SUM(F63,F64,F68)</f>
        <v>0</v>
      </c>
      <c r="G62" s="63">
        <f t="shared" ref="G62:G70" si="8">F62-E62</f>
        <v>0</v>
      </c>
      <c r="H62" s="84" t="e">
        <f t="shared" ref="H62:H70" si="9">(F62/E62)*100</f>
        <v>#DIV/0!</v>
      </c>
    </row>
    <row r="63" spans="1:8" ht="18" customHeight="1">
      <c r="A63" s="228" t="s">
        <v>342</v>
      </c>
      <c r="B63" s="6">
        <v>3305</v>
      </c>
      <c r="C63" s="51"/>
      <c r="D63" s="51"/>
      <c r="E63" s="51"/>
      <c r="F63" s="51"/>
      <c r="G63" s="51">
        <f t="shared" si="8"/>
        <v>0</v>
      </c>
      <c r="H63" s="69" t="e">
        <f t="shared" si="9"/>
        <v>#DIV/0!</v>
      </c>
    </row>
    <row r="64" spans="1:8" ht="18" customHeight="1">
      <c r="A64" s="228" t="s">
        <v>343</v>
      </c>
      <c r="B64" s="6">
        <v>3310</v>
      </c>
      <c r="C64" s="70">
        <f>SUM(C65:C67)</f>
        <v>0</v>
      </c>
      <c r="D64" s="70">
        <f>SUM(D65:D67)</f>
        <v>0</v>
      </c>
      <c r="E64" s="70">
        <f>SUM(E65:E67)</f>
        <v>0</v>
      </c>
      <c r="F64" s="70">
        <f>SUM(F65:F67)</f>
        <v>0</v>
      </c>
      <c r="G64" s="51">
        <f t="shared" si="8"/>
        <v>0</v>
      </c>
      <c r="H64" s="69" t="e">
        <f t="shared" si="9"/>
        <v>#DIV/0!</v>
      </c>
    </row>
    <row r="65" spans="1:8" ht="18" customHeight="1">
      <c r="A65" s="228" t="s">
        <v>306</v>
      </c>
      <c r="B65" s="209">
        <v>3311</v>
      </c>
      <c r="C65" s="51"/>
      <c r="D65" s="51"/>
      <c r="E65" s="51"/>
      <c r="F65" s="51"/>
      <c r="G65" s="51">
        <f t="shared" si="8"/>
        <v>0</v>
      </c>
      <c r="H65" s="69" t="e">
        <f t="shared" si="9"/>
        <v>#DIV/0!</v>
      </c>
    </row>
    <row r="66" spans="1:8" ht="18" customHeight="1">
      <c r="A66" s="228" t="s">
        <v>307</v>
      </c>
      <c r="B66" s="209">
        <v>3312</v>
      </c>
      <c r="C66" s="51"/>
      <c r="D66" s="51"/>
      <c r="E66" s="51"/>
      <c r="F66" s="51"/>
      <c r="G66" s="51">
        <f t="shared" si="8"/>
        <v>0</v>
      </c>
      <c r="H66" s="69" t="e">
        <f t="shared" si="9"/>
        <v>#DIV/0!</v>
      </c>
    </row>
    <row r="67" spans="1:8" ht="18" customHeight="1">
      <c r="A67" s="228" t="s">
        <v>308</v>
      </c>
      <c r="B67" s="209">
        <v>3313</v>
      </c>
      <c r="C67" s="51"/>
      <c r="D67" s="51"/>
      <c r="E67" s="51"/>
      <c r="F67" s="51"/>
      <c r="G67" s="51">
        <f t="shared" si="8"/>
        <v>0</v>
      </c>
      <c r="H67" s="69" t="e">
        <f t="shared" si="9"/>
        <v>#DIV/0!</v>
      </c>
    </row>
    <row r="68" spans="1:8" ht="18" customHeight="1">
      <c r="A68" s="228" t="s">
        <v>309</v>
      </c>
      <c r="B68" s="6">
        <v>3320</v>
      </c>
      <c r="C68" s="51"/>
      <c r="D68" s="51"/>
      <c r="E68" s="51"/>
      <c r="F68" s="51"/>
      <c r="G68" s="51">
        <f t="shared" si="8"/>
        <v>0</v>
      </c>
      <c r="H68" s="69" t="e">
        <f t="shared" si="9"/>
        <v>#DIV/0!</v>
      </c>
    </row>
    <row r="69" spans="1:8" ht="20.100000000000001" customHeight="1">
      <c r="A69" s="211" t="s">
        <v>344</v>
      </c>
      <c r="B69" s="7">
        <v>3330</v>
      </c>
      <c r="C69" s="223">
        <f>SUM(C70,C71,C75:C78)</f>
        <v>0</v>
      </c>
      <c r="D69" s="223">
        <f>SUM(D70,D71,D75:D78)</f>
        <v>0</v>
      </c>
      <c r="E69" s="223">
        <f>SUM(E70,E71,E75:E78)</f>
        <v>0</v>
      </c>
      <c r="F69" s="223">
        <f>SUM(F70,F71,F75:F78)</f>
        <v>0</v>
      </c>
      <c r="G69" s="56">
        <f t="shared" si="8"/>
        <v>0</v>
      </c>
      <c r="H69" s="71" t="e">
        <f t="shared" si="9"/>
        <v>#DIV/0!</v>
      </c>
    </row>
    <row r="70" spans="1:8" ht="18" customHeight="1">
      <c r="A70" s="228" t="s">
        <v>345</v>
      </c>
      <c r="B70" s="6">
        <v>3335</v>
      </c>
      <c r="C70" s="51" t="s">
        <v>185</v>
      </c>
      <c r="D70" s="51" t="s">
        <v>185</v>
      </c>
      <c r="E70" s="51" t="s">
        <v>185</v>
      </c>
      <c r="F70" s="51" t="s">
        <v>185</v>
      </c>
      <c r="G70" s="51" t="e">
        <f t="shared" si="8"/>
        <v>#VALUE!</v>
      </c>
      <c r="H70" s="69" t="e">
        <f t="shared" si="9"/>
        <v>#VALUE!</v>
      </c>
    </row>
    <row r="71" spans="1:8" ht="18" customHeight="1">
      <c r="A71" s="228" t="s">
        <v>346</v>
      </c>
      <c r="B71" s="209">
        <v>3340</v>
      </c>
      <c r="C71" s="70">
        <f>SUM(C72:C74)</f>
        <v>0</v>
      </c>
      <c r="D71" s="70">
        <f>SUM(D72:D74)</f>
        <v>0</v>
      </c>
      <c r="E71" s="70">
        <f>SUM(E72:E74)</f>
        <v>0</v>
      </c>
      <c r="F71" s="70">
        <f>SUM(F72:F74)</f>
        <v>0</v>
      </c>
      <c r="G71" s="51">
        <f t="shared" ref="G71:G78" si="10">F71-E71</f>
        <v>0</v>
      </c>
      <c r="H71" s="69" t="e">
        <f t="shared" ref="H71:H78" si="11">(F71/E71)*100</f>
        <v>#DIV/0!</v>
      </c>
    </row>
    <row r="72" spans="1:8" ht="18" customHeight="1">
      <c r="A72" s="228" t="s">
        <v>306</v>
      </c>
      <c r="B72" s="209">
        <v>3341</v>
      </c>
      <c r="C72" s="51" t="s">
        <v>185</v>
      </c>
      <c r="D72" s="51" t="s">
        <v>185</v>
      </c>
      <c r="E72" s="51" t="s">
        <v>185</v>
      </c>
      <c r="F72" s="51" t="s">
        <v>185</v>
      </c>
      <c r="G72" s="51" t="e">
        <f t="shared" si="10"/>
        <v>#VALUE!</v>
      </c>
      <c r="H72" s="69" t="e">
        <f t="shared" si="11"/>
        <v>#VALUE!</v>
      </c>
    </row>
    <row r="73" spans="1:8" ht="18" customHeight="1">
      <c r="A73" s="228" t="s">
        <v>307</v>
      </c>
      <c r="B73" s="209">
        <v>3342</v>
      </c>
      <c r="C73" s="51" t="s">
        <v>185</v>
      </c>
      <c r="D73" s="51" t="s">
        <v>185</v>
      </c>
      <c r="E73" s="51" t="s">
        <v>185</v>
      </c>
      <c r="F73" s="51" t="s">
        <v>185</v>
      </c>
      <c r="G73" s="51" t="e">
        <f t="shared" si="10"/>
        <v>#VALUE!</v>
      </c>
      <c r="H73" s="69" t="e">
        <f t="shared" si="11"/>
        <v>#VALUE!</v>
      </c>
    </row>
    <row r="74" spans="1:8" ht="18" customHeight="1">
      <c r="A74" s="228" t="s">
        <v>308</v>
      </c>
      <c r="B74" s="209">
        <v>3343</v>
      </c>
      <c r="C74" s="51" t="s">
        <v>185</v>
      </c>
      <c r="D74" s="51" t="s">
        <v>185</v>
      </c>
      <c r="E74" s="51" t="s">
        <v>185</v>
      </c>
      <c r="F74" s="51" t="s">
        <v>185</v>
      </c>
      <c r="G74" s="51" t="e">
        <f t="shared" si="10"/>
        <v>#VALUE!</v>
      </c>
      <c r="H74" s="69" t="e">
        <f t="shared" si="11"/>
        <v>#VALUE!</v>
      </c>
    </row>
    <row r="75" spans="1:8" ht="18" customHeight="1">
      <c r="A75" s="228" t="s">
        <v>347</v>
      </c>
      <c r="B75" s="209">
        <v>3350</v>
      </c>
      <c r="C75" s="51" t="s">
        <v>185</v>
      </c>
      <c r="D75" s="51" t="s">
        <v>185</v>
      </c>
      <c r="E75" s="51" t="s">
        <v>185</v>
      </c>
      <c r="F75" s="51" t="s">
        <v>185</v>
      </c>
      <c r="G75" s="51" t="e">
        <f t="shared" si="10"/>
        <v>#VALUE!</v>
      </c>
      <c r="H75" s="69" t="e">
        <f t="shared" si="11"/>
        <v>#VALUE!</v>
      </c>
    </row>
    <row r="76" spans="1:8" ht="21.75" customHeight="1">
      <c r="A76" s="228" t="s">
        <v>348</v>
      </c>
      <c r="B76" s="209">
        <v>3360</v>
      </c>
      <c r="C76" s="51" t="s">
        <v>185</v>
      </c>
      <c r="D76" s="51" t="s">
        <v>185</v>
      </c>
      <c r="E76" s="51" t="s">
        <v>185</v>
      </c>
      <c r="F76" s="51" t="s">
        <v>185</v>
      </c>
      <c r="G76" s="51" t="e">
        <f t="shared" si="10"/>
        <v>#VALUE!</v>
      </c>
      <c r="H76" s="69" t="e">
        <f t="shared" si="11"/>
        <v>#VALUE!</v>
      </c>
    </row>
    <row r="77" spans="1:8" ht="23.25" customHeight="1">
      <c r="A77" s="228" t="s">
        <v>349</v>
      </c>
      <c r="B77" s="209">
        <v>3370</v>
      </c>
      <c r="C77" s="51" t="s">
        <v>185</v>
      </c>
      <c r="D77" s="51" t="s">
        <v>185</v>
      </c>
      <c r="E77" s="51" t="s">
        <v>185</v>
      </c>
      <c r="F77" s="51" t="s">
        <v>185</v>
      </c>
      <c r="G77" s="51" t="e">
        <f t="shared" si="10"/>
        <v>#VALUE!</v>
      </c>
      <c r="H77" s="69" t="e">
        <f t="shared" si="11"/>
        <v>#VALUE!</v>
      </c>
    </row>
    <row r="78" spans="1:8" ht="18" customHeight="1">
      <c r="A78" s="228" t="s">
        <v>338</v>
      </c>
      <c r="B78" s="6">
        <v>3380</v>
      </c>
      <c r="C78" s="51" t="s">
        <v>185</v>
      </c>
      <c r="D78" s="51" t="s">
        <v>185</v>
      </c>
      <c r="E78" s="51" t="s">
        <v>185</v>
      </c>
      <c r="F78" s="51" t="s">
        <v>185</v>
      </c>
      <c r="G78" s="51" t="e">
        <f t="shared" si="10"/>
        <v>#VALUE!</v>
      </c>
      <c r="H78" s="69" t="e">
        <f t="shared" si="11"/>
        <v>#VALUE!</v>
      </c>
    </row>
    <row r="79" spans="1:8" ht="20.100000000000001" customHeight="1">
      <c r="A79" s="211" t="s">
        <v>350</v>
      </c>
      <c r="B79" s="7">
        <v>3395</v>
      </c>
      <c r="C79" s="223">
        <f>SUM(C62,C69)</f>
        <v>0</v>
      </c>
      <c r="D79" s="223">
        <f>SUM(D62,D69)</f>
        <v>0</v>
      </c>
      <c r="E79" s="223">
        <f>SUM(E62,E69)</f>
        <v>0</v>
      </c>
      <c r="F79" s="223">
        <f>SUM(F62,F69)</f>
        <v>0</v>
      </c>
      <c r="G79" s="56">
        <f>F79-E79</f>
        <v>0</v>
      </c>
      <c r="H79" s="71" t="e">
        <f>(F79/E79)*100</f>
        <v>#DIV/0!</v>
      </c>
    </row>
    <row r="80" spans="1:8" ht="20.100000000000001" customHeight="1">
      <c r="A80" s="211" t="s">
        <v>351</v>
      </c>
      <c r="B80" s="7">
        <v>3400</v>
      </c>
      <c r="C80" s="223">
        <f>SUM(C40,C60,C79)</f>
        <v>714.20000000000437</v>
      </c>
      <c r="D80" s="223">
        <f>SUM(D40,D60,D79)</f>
        <v>1301.8999999999978</v>
      </c>
      <c r="E80" s="223">
        <f>SUM(E40,E60,E79)</f>
        <v>10</v>
      </c>
      <c r="F80" s="223">
        <f>SUM(F40,F60,F79)</f>
        <v>-402.66300000000047</v>
      </c>
      <c r="G80" s="56">
        <f>F80-E80</f>
        <v>-412.66300000000047</v>
      </c>
      <c r="H80" s="71">
        <f>(F80/E80)*100</f>
        <v>-4026.6300000000042</v>
      </c>
    </row>
    <row r="81" spans="1:8" ht="20.100000000000001" customHeight="1">
      <c r="A81" s="228" t="s">
        <v>352</v>
      </c>
      <c r="B81" s="6">
        <v>3405</v>
      </c>
      <c r="C81" s="51">
        <v>111.1</v>
      </c>
      <c r="D81" s="51">
        <v>482.2</v>
      </c>
      <c r="E81" s="51">
        <v>443</v>
      </c>
      <c r="F81" s="51">
        <v>2187</v>
      </c>
      <c r="G81" s="51">
        <f>F81-E81</f>
        <v>1744</v>
      </c>
      <c r="H81" s="69">
        <f>(F81/E81)*100</f>
        <v>493.67945823927766</v>
      </c>
    </row>
    <row r="82" spans="1:8" ht="20.100000000000001" customHeight="1">
      <c r="A82" s="45" t="s">
        <v>353</v>
      </c>
      <c r="B82" s="6">
        <v>3410</v>
      </c>
      <c r="C82" s="51"/>
      <c r="D82" s="51"/>
      <c r="E82" s="51"/>
      <c r="F82" s="51"/>
      <c r="G82" s="51">
        <f>F82-E82</f>
        <v>0</v>
      </c>
      <c r="H82" s="69" t="e">
        <f>(F82/E82)*100</f>
        <v>#DIV/0!</v>
      </c>
    </row>
    <row r="83" spans="1:8" ht="20.100000000000001" customHeight="1">
      <c r="A83" s="228" t="s">
        <v>354</v>
      </c>
      <c r="B83" s="6">
        <v>3415</v>
      </c>
      <c r="C83" s="57">
        <f>SUM(C81,C80,C82)</f>
        <v>825.30000000000439</v>
      </c>
      <c r="D83" s="57">
        <f>SUM(D81,D80,D82)</f>
        <v>1784.0999999999979</v>
      </c>
      <c r="E83" s="57">
        <f>SUM(E81,E80,E82)</f>
        <v>453</v>
      </c>
      <c r="F83" s="57">
        <f>SUM(F81,F80,F82)</f>
        <v>1784.3369999999995</v>
      </c>
      <c r="G83" s="51">
        <f>F83-E83</f>
        <v>1331.3369999999995</v>
      </c>
      <c r="H83" s="69">
        <f>(F83/E83)*100</f>
        <v>393.8933774834436</v>
      </c>
    </row>
    <row r="84" spans="1:8" ht="15.75" customHeight="1">
      <c r="A84" s="207"/>
      <c r="B84" s="1"/>
      <c r="C84" s="73"/>
      <c r="D84" s="73"/>
      <c r="E84" s="73"/>
      <c r="F84" s="73"/>
      <c r="G84" s="73"/>
      <c r="H84" s="80"/>
    </row>
    <row r="85" spans="1:8" s="11" customFormat="1" ht="15" customHeight="1">
      <c r="A85" s="2"/>
      <c r="B85" s="19"/>
      <c r="C85" s="19"/>
      <c r="D85" s="19"/>
      <c r="E85" s="19"/>
      <c r="F85" s="19"/>
      <c r="G85" s="19"/>
      <c r="H85" s="19"/>
    </row>
    <row r="86" spans="1:8" s="3" customFormat="1" ht="21.75" customHeight="1">
      <c r="A86" s="234" t="s">
        <v>416</v>
      </c>
      <c r="B86" s="1"/>
      <c r="C86" s="252" t="s">
        <v>255</v>
      </c>
      <c r="D86" s="252"/>
      <c r="E86" s="44"/>
      <c r="F86" s="229"/>
      <c r="G86" s="229"/>
      <c r="H86" s="229"/>
    </row>
    <row r="87" spans="1:8">
      <c r="A87" s="214"/>
      <c r="B87" s="229"/>
      <c r="C87" s="253" t="s">
        <v>155</v>
      </c>
      <c r="D87" s="253"/>
      <c r="E87" s="229"/>
      <c r="F87" s="245" t="s">
        <v>417</v>
      </c>
      <c r="G87" s="245"/>
      <c r="H87" s="245"/>
    </row>
  </sheetData>
  <mergeCells count="9">
    <mergeCell ref="C87:D87"/>
    <mergeCell ref="A1:H1"/>
    <mergeCell ref="A3:A4"/>
    <mergeCell ref="B3:B4"/>
    <mergeCell ref="C3:D3"/>
    <mergeCell ref="E3:H3"/>
    <mergeCell ref="C86:D86"/>
    <mergeCell ref="F87:H87"/>
    <mergeCell ref="D41:H41"/>
  </mergeCells>
  <phoneticPr fontId="3" type="noConversion"/>
  <pageMargins left="1.1811023622047245" right="0.39370078740157483" top="0.78740157480314965" bottom="0.78740157480314965" header="0.19685039370078741" footer="0.23622047244094491"/>
  <pageSetup paperSize="9" scale="55" orientation="landscape" r:id="rId1"/>
  <headerFooter alignWithMargins="0">
    <oddHeader xml:space="preserve">&amp;R&amp;"Times New Roman,звичайний"&amp;14Продовження додатка 3
Таблиця 3
</oddHeader>
  </headerFooter>
  <rowBreaks count="1" manualBreakCount="1">
    <brk id="40" max="16383" man="1"/>
  </rowBreaks>
  <ignoredErrors>
    <ignoredError sqref="H7:H8 G60:H60 G40:H40 G79:H81 G50:H51 H20 G42:H43 G69:H70 G62:H63" evalError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99"/>
  </sheetPr>
  <dimension ref="A1:S183"/>
  <sheetViews>
    <sheetView topLeftCell="A4" zoomScale="60" zoomScaleNormal="60" zoomScaleSheetLayoutView="53" workbookViewId="0">
      <selection activeCell="K20" sqref="K20"/>
    </sheetView>
  </sheetViews>
  <sheetFormatPr defaultRowHeight="18.75"/>
  <cols>
    <col min="1" max="1" width="50.7109375" style="3" customWidth="1"/>
    <col min="2" max="2" width="16.140625" style="15" customWidth="1"/>
    <col min="3" max="8" width="15.140625" style="15" customWidth="1"/>
    <col min="9" max="16" width="15.140625" style="3" customWidth="1"/>
    <col min="17" max="17" width="15.7109375" style="3" customWidth="1"/>
    <col min="18" max="19" width="15.140625" style="3" customWidth="1"/>
    <col min="20" max="20" width="13.5703125" style="3" customWidth="1"/>
    <col min="21" max="21" width="9.140625" style="3"/>
    <col min="22" max="22" width="9.140625" style="3" customWidth="1"/>
    <col min="23" max="16384" width="9.140625" style="3"/>
  </cols>
  <sheetData>
    <row r="1" spans="1:19">
      <c r="A1" s="261" t="s">
        <v>355</v>
      </c>
      <c r="B1" s="261"/>
      <c r="C1" s="261"/>
      <c r="D1" s="261"/>
      <c r="E1" s="261"/>
      <c r="F1" s="261"/>
      <c r="G1" s="261"/>
      <c r="H1" s="261"/>
      <c r="I1" s="261"/>
      <c r="J1" s="261"/>
      <c r="K1" s="261"/>
      <c r="L1" s="261"/>
      <c r="M1" s="261"/>
      <c r="N1" s="261"/>
      <c r="O1" s="261"/>
      <c r="P1" s="229"/>
      <c r="Q1" s="229"/>
      <c r="R1" s="229"/>
      <c r="S1" s="229"/>
    </row>
    <row r="2" spans="1:19">
      <c r="A2" s="318"/>
      <c r="B2" s="318"/>
      <c r="C2" s="318"/>
      <c r="D2" s="318"/>
      <c r="E2" s="318"/>
      <c r="F2" s="318"/>
      <c r="G2" s="318"/>
      <c r="H2" s="318"/>
      <c r="I2" s="229"/>
      <c r="J2" s="229"/>
      <c r="K2" s="229"/>
      <c r="L2" s="229"/>
      <c r="M2" s="229"/>
      <c r="N2" s="229"/>
      <c r="O2" s="229"/>
      <c r="P2" s="229"/>
      <c r="Q2" s="229"/>
      <c r="R2" s="229"/>
      <c r="S2" s="229"/>
    </row>
    <row r="3" spans="1:19" ht="57" customHeight="1">
      <c r="A3" s="291" t="s">
        <v>28</v>
      </c>
      <c r="B3" s="291"/>
      <c r="C3" s="291"/>
      <c r="D3" s="291"/>
      <c r="E3" s="291"/>
      <c r="F3" s="291"/>
      <c r="G3" s="205" t="s">
        <v>29</v>
      </c>
      <c r="H3" s="315" t="s">
        <v>30</v>
      </c>
      <c r="I3" s="316"/>
      <c r="J3" s="316"/>
      <c r="K3" s="317"/>
      <c r="L3" s="307" t="s">
        <v>31</v>
      </c>
      <c r="M3" s="307"/>
      <c r="N3" s="307"/>
      <c r="O3" s="307"/>
      <c r="P3" s="307"/>
      <c r="Q3" s="307"/>
      <c r="R3" s="307"/>
      <c r="S3" s="307"/>
    </row>
    <row r="4" spans="1:19" ht="56.25" customHeight="1">
      <c r="A4" s="291"/>
      <c r="B4" s="291"/>
      <c r="C4" s="291"/>
      <c r="D4" s="291"/>
      <c r="E4" s="291"/>
      <c r="F4" s="291"/>
      <c r="G4" s="205"/>
      <c r="H4" s="278" t="s">
        <v>32</v>
      </c>
      <c r="I4" s="278"/>
      <c r="J4" s="278" t="s">
        <v>33</v>
      </c>
      <c r="K4" s="278"/>
      <c r="L4" s="278" t="s">
        <v>34</v>
      </c>
      <c r="M4" s="278"/>
      <c r="N4" s="301" t="s">
        <v>35</v>
      </c>
      <c r="O4" s="293"/>
      <c r="P4" s="291" t="s">
        <v>36</v>
      </c>
      <c r="Q4" s="291"/>
      <c r="R4" s="291" t="s">
        <v>37</v>
      </c>
      <c r="S4" s="291"/>
    </row>
    <row r="5" spans="1:19" ht="18" customHeight="1">
      <c r="A5" s="291">
        <v>1</v>
      </c>
      <c r="B5" s="291"/>
      <c r="C5" s="291"/>
      <c r="D5" s="291"/>
      <c r="E5" s="291"/>
      <c r="F5" s="291"/>
      <c r="G5" s="205">
        <v>2</v>
      </c>
      <c r="H5" s="278"/>
      <c r="I5" s="278"/>
      <c r="J5" s="278"/>
      <c r="K5" s="278"/>
      <c r="L5" s="278">
        <v>5</v>
      </c>
      <c r="M5" s="278">
        <v>5</v>
      </c>
      <c r="N5" s="278">
        <v>6</v>
      </c>
      <c r="O5" s="278"/>
      <c r="P5" s="291">
        <v>7</v>
      </c>
      <c r="Q5" s="291"/>
      <c r="R5" s="291">
        <v>8</v>
      </c>
      <c r="S5" s="291"/>
    </row>
    <row r="6" spans="1:19" s="5" customFormat="1" ht="37.5" customHeight="1">
      <c r="A6" s="290" t="s">
        <v>356</v>
      </c>
      <c r="B6" s="290"/>
      <c r="C6" s="290"/>
      <c r="D6" s="290"/>
      <c r="E6" s="290"/>
      <c r="F6" s="290"/>
      <c r="G6" s="96">
        <v>4000</v>
      </c>
      <c r="H6" s="314">
        <f t="shared" ref="H6:O6" si="0">SUM(H7:H12)</f>
        <v>1353.3999999999999</v>
      </c>
      <c r="I6" s="314">
        <f t="shared" si="0"/>
        <v>0</v>
      </c>
      <c r="J6" s="314">
        <f t="shared" si="0"/>
        <v>2449.1000000000004</v>
      </c>
      <c r="K6" s="314">
        <f t="shared" si="0"/>
        <v>0</v>
      </c>
      <c r="L6" s="314">
        <f t="shared" si="0"/>
        <v>0</v>
      </c>
      <c r="M6" s="314">
        <f t="shared" si="0"/>
        <v>0</v>
      </c>
      <c r="N6" s="314">
        <f t="shared" si="0"/>
        <v>1203</v>
      </c>
      <c r="O6" s="314">
        <f t="shared" si="0"/>
        <v>0</v>
      </c>
      <c r="P6" s="314">
        <f t="shared" ref="P6:P12" si="1">SUM(N6-L6)</f>
        <v>1203</v>
      </c>
      <c r="Q6" s="314">
        <f t="shared" ref="Q6:Q12" si="2">SUM(B6,E6,G6,M6)</f>
        <v>4000</v>
      </c>
      <c r="R6" s="330" t="e">
        <f t="shared" ref="R6:R12" si="3">(N6/L6)*100</f>
        <v>#DIV/0!</v>
      </c>
      <c r="S6" s="330">
        <f t="shared" ref="S6:S12" si="4">SUM(D6,G6,I6,O6)</f>
        <v>4000</v>
      </c>
    </row>
    <row r="7" spans="1:19" ht="20.100000000000001" customHeight="1">
      <c r="A7" s="319" t="s">
        <v>357</v>
      </c>
      <c r="B7" s="319"/>
      <c r="C7" s="319"/>
      <c r="D7" s="319"/>
      <c r="E7" s="319"/>
      <c r="F7" s="319"/>
      <c r="G7" s="36" t="s">
        <v>358</v>
      </c>
      <c r="H7" s="321"/>
      <c r="I7" s="321"/>
      <c r="J7" s="313"/>
      <c r="K7" s="313"/>
      <c r="L7" s="321"/>
      <c r="M7" s="321"/>
      <c r="N7" s="313"/>
      <c r="O7" s="313"/>
      <c r="P7" s="329">
        <f t="shared" si="1"/>
        <v>0</v>
      </c>
      <c r="Q7" s="329">
        <f t="shared" si="2"/>
        <v>0</v>
      </c>
      <c r="R7" s="320" t="e">
        <f t="shared" si="3"/>
        <v>#DIV/0!</v>
      </c>
      <c r="S7" s="320">
        <f t="shared" si="4"/>
        <v>0</v>
      </c>
    </row>
    <row r="8" spans="1:19" ht="20.100000000000001" customHeight="1">
      <c r="A8" s="319" t="s">
        <v>359</v>
      </c>
      <c r="B8" s="319"/>
      <c r="C8" s="319"/>
      <c r="D8" s="319"/>
      <c r="E8" s="319"/>
      <c r="F8" s="319"/>
      <c r="G8" s="97">
        <v>4020</v>
      </c>
      <c r="H8" s="321">
        <v>1088.0999999999999</v>
      </c>
      <c r="I8" s="321"/>
      <c r="J8" s="313">
        <f>23.3+1005+1108</f>
        <v>2136.3000000000002</v>
      </c>
      <c r="K8" s="313"/>
      <c r="L8" s="321"/>
      <c r="M8" s="321"/>
      <c r="N8" s="313">
        <v>1108</v>
      </c>
      <c r="O8" s="313"/>
      <c r="P8" s="329">
        <f t="shared" si="1"/>
        <v>1108</v>
      </c>
      <c r="Q8" s="329">
        <f t="shared" si="2"/>
        <v>4020</v>
      </c>
      <c r="R8" s="320" t="e">
        <f t="shared" si="3"/>
        <v>#DIV/0!</v>
      </c>
      <c r="S8" s="320">
        <f t="shared" si="4"/>
        <v>4020</v>
      </c>
    </row>
    <row r="9" spans="1:19" ht="19.5" customHeight="1">
      <c r="A9" s="319" t="s">
        <v>360</v>
      </c>
      <c r="B9" s="319"/>
      <c r="C9" s="319"/>
      <c r="D9" s="319"/>
      <c r="E9" s="319"/>
      <c r="F9" s="319"/>
      <c r="G9" s="36">
        <v>4030</v>
      </c>
      <c r="H9" s="321">
        <v>265.3</v>
      </c>
      <c r="I9" s="321"/>
      <c r="J9" s="313">
        <f>60.8+157+95</f>
        <v>312.8</v>
      </c>
      <c r="K9" s="313"/>
      <c r="L9" s="321"/>
      <c r="M9" s="321"/>
      <c r="N9" s="313">
        <v>95</v>
      </c>
      <c r="O9" s="313"/>
      <c r="P9" s="329">
        <f t="shared" si="1"/>
        <v>95</v>
      </c>
      <c r="Q9" s="329">
        <f t="shared" si="2"/>
        <v>4030</v>
      </c>
      <c r="R9" s="320" t="e">
        <f t="shared" si="3"/>
        <v>#DIV/0!</v>
      </c>
      <c r="S9" s="320">
        <f t="shared" si="4"/>
        <v>4030</v>
      </c>
    </row>
    <row r="10" spans="1:19" ht="20.100000000000001" customHeight="1">
      <c r="A10" s="319" t="s">
        <v>361</v>
      </c>
      <c r="B10" s="319"/>
      <c r="C10" s="319"/>
      <c r="D10" s="319"/>
      <c r="E10" s="319"/>
      <c r="F10" s="319"/>
      <c r="G10" s="97">
        <v>4040</v>
      </c>
      <c r="H10" s="321"/>
      <c r="I10" s="321"/>
      <c r="J10" s="313"/>
      <c r="K10" s="313"/>
      <c r="L10" s="321"/>
      <c r="M10" s="321"/>
      <c r="N10" s="313"/>
      <c r="O10" s="313"/>
      <c r="P10" s="329">
        <f t="shared" si="1"/>
        <v>0</v>
      </c>
      <c r="Q10" s="329">
        <f t="shared" si="2"/>
        <v>4040</v>
      </c>
      <c r="R10" s="320" t="e">
        <f t="shared" si="3"/>
        <v>#DIV/0!</v>
      </c>
      <c r="S10" s="320">
        <f t="shared" si="4"/>
        <v>4040</v>
      </c>
    </row>
    <row r="11" spans="1:19" ht="21" customHeight="1">
      <c r="A11" s="319" t="s">
        <v>362</v>
      </c>
      <c r="B11" s="319"/>
      <c r="C11" s="319"/>
      <c r="D11" s="319"/>
      <c r="E11" s="319"/>
      <c r="F11" s="319"/>
      <c r="G11" s="36">
        <v>4050</v>
      </c>
      <c r="H11" s="321"/>
      <c r="I11" s="321"/>
      <c r="J11" s="313"/>
      <c r="K11" s="313"/>
      <c r="L11" s="321"/>
      <c r="M11" s="321"/>
      <c r="N11" s="313"/>
      <c r="O11" s="313"/>
      <c r="P11" s="329">
        <f t="shared" si="1"/>
        <v>0</v>
      </c>
      <c r="Q11" s="329">
        <f t="shared" si="2"/>
        <v>4050</v>
      </c>
      <c r="R11" s="320" t="e">
        <f t="shared" si="3"/>
        <v>#DIV/0!</v>
      </c>
      <c r="S11" s="320">
        <f t="shared" si="4"/>
        <v>4050</v>
      </c>
    </row>
    <row r="12" spans="1:19">
      <c r="A12" s="266" t="s">
        <v>363</v>
      </c>
      <c r="B12" s="267"/>
      <c r="C12" s="267"/>
      <c r="D12" s="267"/>
      <c r="E12" s="267"/>
      <c r="F12" s="268"/>
      <c r="G12" s="36">
        <v>4060</v>
      </c>
      <c r="H12" s="321"/>
      <c r="I12" s="321"/>
      <c r="J12" s="313"/>
      <c r="K12" s="313"/>
      <c r="L12" s="321"/>
      <c r="M12" s="321"/>
      <c r="N12" s="313"/>
      <c r="O12" s="313"/>
      <c r="P12" s="329">
        <f t="shared" si="1"/>
        <v>0</v>
      </c>
      <c r="Q12" s="329">
        <f t="shared" si="2"/>
        <v>4060</v>
      </c>
      <c r="R12" s="320" t="e">
        <f t="shared" si="3"/>
        <v>#DIV/0!</v>
      </c>
      <c r="S12" s="320">
        <f t="shared" si="4"/>
        <v>4060</v>
      </c>
    </row>
    <row r="13" spans="1:19">
      <c r="A13" s="229"/>
      <c r="B13" s="229"/>
      <c r="C13" s="229"/>
      <c r="D13" s="229"/>
      <c r="E13" s="229"/>
      <c r="F13" s="229"/>
      <c r="G13" s="229"/>
      <c r="H13" s="229"/>
      <c r="I13" s="229"/>
      <c r="J13" s="229"/>
      <c r="K13" s="229"/>
      <c r="L13" s="229"/>
      <c r="M13" s="229"/>
      <c r="N13" s="229"/>
      <c r="O13" s="229"/>
      <c r="P13" s="229"/>
      <c r="Q13" s="229"/>
      <c r="R13" s="229"/>
      <c r="S13" s="229"/>
    </row>
    <row r="14" spans="1:19">
      <c r="A14" s="229"/>
      <c r="B14" s="229"/>
      <c r="C14" s="229"/>
      <c r="D14" s="229"/>
      <c r="E14" s="229"/>
      <c r="F14" s="229"/>
      <c r="G14" s="229"/>
      <c r="H14" s="229"/>
      <c r="I14" s="229"/>
      <c r="J14" s="229"/>
      <c r="K14" s="229"/>
      <c r="L14" s="229"/>
      <c r="M14" s="229"/>
      <c r="N14" s="229"/>
      <c r="O14" s="229"/>
      <c r="P14" s="229"/>
      <c r="Q14" s="229"/>
      <c r="R14" s="229"/>
      <c r="S14" s="229"/>
    </row>
    <row r="15" spans="1:19" ht="18.75" customHeight="1">
      <c r="A15" s="331" t="s">
        <v>416</v>
      </c>
      <c r="B15" s="331"/>
      <c r="C15" s="252" t="s">
        <v>152</v>
      </c>
      <c r="D15" s="252"/>
      <c r="E15" s="252"/>
      <c r="F15" s="252"/>
      <c r="G15" s="252"/>
      <c r="H15" s="252"/>
      <c r="I15" s="252"/>
      <c r="J15" s="100"/>
      <c r="K15" s="245"/>
      <c r="L15" s="245"/>
      <c r="M15" s="245"/>
      <c r="N15" s="229"/>
      <c r="O15" s="229"/>
      <c r="P15" s="229"/>
      <c r="Q15" s="229"/>
      <c r="R15" s="229"/>
      <c r="S15" s="229"/>
    </row>
    <row r="16" spans="1:19">
      <c r="A16" s="214" t="s">
        <v>364</v>
      </c>
      <c r="B16" s="214"/>
      <c r="C16" s="253" t="s">
        <v>365</v>
      </c>
      <c r="D16" s="253"/>
      <c r="E16" s="253"/>
      <c r="F16" s="253"/>
      <c r="G16" s="253"/>
      <c r="H16" s="253"/>
      <c r="I16" s="253"/>
      <c r="J16" s="17"/>
      <c r="K16" s="245" t="s">
        <v>417</v>
      </c>
      <c r="L16" s="245"/>
      <c r="M16" s="245"/>
      <c r="N16" s="229"/>
      <c r="O16" s="229"/>
      <c r="P16" s="229"/>
      <c r="Q16" s="229"/>
      <c r="R16" s="229"/>
      <c r="S16" s="229"/>
    </row>
    <row r="17" spans="1:19">
      <c r="A17" s="229"/>
      <c r="B17" s="229"/>
      <c r="C17" s="229"/>
      <c r="D17" s="229"/>
      <c r="E17" s="229"/>
      <c r="F17" s="229"/>
      <c r="G17" s="229"/>
      <c r="H17" s="229"/>
      <c r="I17" s="229"/>
      <c r="J17" s="229"/>
      <c r="K17" s="229"/>
      <c r="L17" s="229"/>
      <c r="M17" s="229"/>
      <c r="N17" s="229"/>
      <c r="O17" s="229"/>
      <c r="P17" s="229"/>
      <c r="Q17" s="229"/>
      <c r="R17" s="229"/>
      <c r="S17" s="229"/>
    </row>
    <row r="18" spans="1:19">
      <c r="A18" s="229"/>
      <c r="B18" s="229"/>
      <c r="C18" s="229"/>
      <c r="D18" s="229"/>
      <c r="E18" s="229"/>
      <c r="F18" s="229"/>
      <c r="G18" s="229"/>
      <c r="H18" s="229"/>
      <c r="I18" s="229"/>
      <c r="J18" s="229"/>
      <c r="K18" s="229"/>
      <c r="L18" s="229"/>
      <c r="M18" s="229"/>
      <c r="N18" s="229"/>
      <c r="O18" s="229"/>
      <c r="P18" s="229"/>
      <c r="Q18" s="229"/>
      <c r="R18" s="229"/>
      <c r="S18" s="229"/>
    </row>
    <row r="19" spans="1:19">
      <c r="A19" s="229"/>
      <c r="B19" s="229"/>
      <c r="C19" s="229"/>
      <c r="D19" s="229"/>
      <c r="E19" s="229"/>
      <c r="F19" s="229"/>
      <c r="G19" s="229"/>
      <c r="H19" s="229"/>
      <c r="I19" s="229"/>
      <c r="J19" s="229"/>
      <c r="K19" s="229"/>
      <c r="L19" s="229"/>
      <c r="M19" s="229"/>
      <c r="N19" s="229"/>
      <c r="O19" s="229"/>
      <c r="P19" s="229"/>
      <c r="Q19" s="229"/>
      <c r="R19" s="229"/>
      <c r="S19" s="229"/>
    </row>
    <row r="20" spans="1:19">
      <c r="A20" s="229"/>
      <c r="B20" s="229"/>
      <c r="C20" s="229"/>
      <c r="D20" s="229"/>
      <c r="E20" s="229"/>
      <c r="F20" s="229"/>
      <c r="G20" s="229"/>
      <c r="H20" s="229"/>
      <c r="I20" s="229"/>
      <c r="J20" s="229"/>
      <c r="K20" s="229"/>
      <c r="L20" s="229"/>
      <c r="M20" s="229"/>
      <c r="N20" s="229"/>
      <c r="O20" s="229"/>
      <c r="P20" s="229"/>
      <c r="Q20" s="229"/>
      <c r="R20" s="229"/>
      <c r="S20" s="229"/>
    </row>
    <row r="21" spans="1:19">
      <c r="A21" s="229"/>
      <c r="B21" s="229"/>
      <c r="C21" s="229"/>
      <c r="D21" s="229"/>
      <c r="E21" s="229"/>
      <c r="F21" s="229"/>
      <c r="G21" s="229"/>
      <c r="H21" s="229"/>
      <c r="I21" s="229"/>
      <c r="J21" s="229"/>
      <c r="K21" s="229"/>
      <c r="L21" s="229"/>
      <c r="M21" s="229"/>
      <c r="N21" s="229"/>
      <c r="O21" s="229"/>
      <c r="P21" s="229"/>
      <c r="Q21" s="229"/>
      <c r="R21" s="229"/>
      <c r="S21" s="229"/>
    </row>
    <row r="22" spans="1:19" s="2" customFormat="1" ht="19.5" customHeight="1">
      <c r="A22" s="206"/>
      <c r="I22" s="229"/>
    </row>
    <row r="23" spans="1:19">
      <c r="A23" s="328" t="s">
        <v>366</v>
      </c>
      <c r="B23" s="328"/>
      <c r="C23" s="328"/>
      <c r="D23" s="328"/>
      <c r="E23" s="328"/>
      <c r="F23" s="328"/>
      <c r="G23" s="328"/>
      <c r="H23" s="328"/>
      <c r="I23" s="328"/>
      <c r="J23" s="328"/>
      <c r="K23" s="328"/>
      <c r="L23" s="328"/>
      <c r="M23" s="328"/>
      <c r="N23" s="229"/>
      <c r="O23" s="229"/>
      <c r="P23" s="229"/>
      <c r="Q23" s="229"/>
      <c r="R23" s="229"/>
      <c r="S23" s="229"/>
    </row>
    <row r="24" spans="1:19">
      <c r="A24" s="225"/>
      <c r="B24" s="225"/>
      <c r="C24" s="225"/>
      <c r="D24" s="225"/>
      <c r="E24" s="225"/>
      <c r="F24" s="225"/>
      <c r="G24" s="225"/>
      <c r="H24" s="225"/>
      <c r="I24" s="225"/>
      <c r="J24" s="225"/>
      <c r="K24" s="225"/>
      <c r="L24" s="225"/>
      <c r="M24" s="225"/>
      <c r="N24" s="229"/>
      <c r="O24" s="229"/>
      <c r="P24" s="229"/>
      <c r="Q24" s="229"/>
      <c r="R24" s="229"/>
      <c r="S24" s="229"/>
    </row>
    <row r="25" spans="1:19">
      <c r="A25" s="32"/>
      <c r="B25" s="208"/>
      <c r="C25" s="208"/>
      <c r="D25" s="208"/>
      <c r="E25" s="208"/>
      <c r="F25" s="208"/>
      <c r="G25" s="208"/>
      <c r="H25" s="208"/>
      <c r="I25" s="229"/>
      <c r="J25" s="229"/>
      <c r="K25" s="229"/>
      <c r="L25" s="229"/>
      <c r="M25" s="229"/>
      <c r="N25" s="229"/>
      <c r="O25" s="229"/>
      <c r="P25" s="229"/>
      <c r="Q25" s="229"/>
      <c r="R25" s="229"/>
      <c r="S25" s="229"/>
    </row>
    <row r="26" spans="1:19" ht="56.25" customHeight="1">
      <c r="A26" s="322" t="s">
        <v>367</v>
      </c>
      <c r="B26" s="258" t="s">
        <v>368</v>
      </c>
      <c r="C26" s="259"/>
      <c r="D26" s="260"/>
      <c r="E26" s="278" t="s">
        <v>369</v>
      </c>
      <c r="F26" s="278"/>
      <c r="G26" s="291" t="s">
        <v>370</v>
      </c>
      <c r="H26" s="291"/>
      <c r="I26" s="291"/>
      <c r="J26" s="291"/>
      <c r="K26" s="291"/>
      <c r="L26" s="291"/>
      <c r="M26" s="291"/>
      <c r="N26" s="291"/>
      <c r="O26" s="291"/>
      <c r="P26" s="291"/>
      <c r="Q26" s="327" t="s">
        <v>371</v>
      </c>
      <c r="R26" s="327"/>
      <c r="S26" s="327"/>
    </row>
    <row r="27" spans="1:19" ht="67.5" customHeight="1">
      <c r="A27" s="323"/>
      <c r="B27" s="325" t="s">
        <v>174</v>
      </c>
      <c r="C27" s="301" t="s">
        <v>372</v>
      </c>
      <c r="D27" s="293"/>
      <c r="E27" s="278" t="s">
        <v>373</v>
      </c>
      <c r="F27" s="278" t="s">
        <v>35</v>
      </c>
      <c r="G27" s="278" t="s">
        <v>374</v>
      </c>
      <c r="H27" s="278"/>
      <c r="I27" s="278" t="s">
        <v>375</v>
      </c>
      <c r="J27" s="278"/>
      <c r="K27" s="278" t="s">
        <v>376</v>
      </c>
      <c r="L27" s="278"/>
      <c r="M27" s="278" t="s">
        <v>377</v>
      </c>
      <c r="N27" s="278"/>
      <c r="O27" s="278" t="s">
        <v>378</v>
      </c>
      <c r="P27" s="278"/>
      <c r="Q27" s="325" t="s">
        <v>174</v>
      </c>
      <c r="R27" s="301" t="s">
        <v>372</v>
      </c>
      <c r="S27" s="293"/>
    </row>
    <row r="28" spans="1:19" ht="67.5" customHeight="1">
      <c r="A28" s="324"/>
      <c r="B28" s="326"/>
      <c r="C28" s="205" t="s">
        <v>374</v>
      </c>
      <c r="D28" s="205" t="s">
        <v>379</v>
      </c>
      <c r="E28" s="278"/>
      <c r="F28" s="278"/>
      <c r="G28" s="209" t="s">
        <v>373</v>
      </c>
      <c r="H28" s="209" t="s">
        <v>35</v>
      </c>
      <c r="I28" s="209" t="s">
        <v>373</v>
      </c>
      <c r="J28" s="209" t="s">
        <v>35</v>
      </c>
      <c r="K28" s="209" t="s">
        <v>373</v>
      </c>
      <c r="L28" s="209" t="s">
        <v>35</v>
      </c>
      <c r="M28" s="209" t="s">
        <v>373</v>
      </c>
      <c r="N28" s="209" t="s">
        <v>35</v>
      </c>
      <c r="O28" s="209" t="s">
        <v>373</v>
      </c>
      <c r="P28" s="209" t="s">
        <v>35</v>
      </c>
      <c r="Q28" s="326"/>
      <c r="R28" s="205" t="s">
        <v>374</v>
      </c>
      <c r="S28" s="205" t="s">
        <v>379</v>
      </c>
    </row>
    <row r="29" spans="1:19" ht="37.5">
      <c r="A29" s="8" t="s">
        <v>380</v>
      </c>
      <c r="B29" s="223">
        <f>SUM(C29,D29)</f>
        <v>0</v>
      </c>
      <c r="C29" s="98"/>
      <c r="D29" s="98"/>
      <c r="E29" s="98"/>
      <c r="F29" s="98"/>
      <c r="G29" s="51" t="s">
        <v>185</v>
      </c>
      <c r="H29" s="51" t="s">
        <v>185</v>
      </c>
      <c r="I29" s="99"/>
      <c r="J29" s="99"/>
      <c r="K29" s="51" t="s">
        <v>185</v>
      </c>
      <c r="L29" s="51" t="s">
        <v>185</v>
      </c>
      <c r="M29" s="99"/>
      <c r="N29" s="99"/>
      <c r="O29" s="99"/>
      <c r="P29" s="99"/>
      <c r="Q29" s="223">
        <f>SUM(R29,S29)</f>
        <v>0</v>
      </c>
      <c r="R29" s="223">
        <f>SUM(C29,F29,H29,N29)</f>
        <v>0</v>
      </c>
      <c r="S29" s="223">
        <f>SUM(D29,J29,L29,P29)</f>
        <v>0</v>
      </c>
    </row>
    <row r="30" spans="1:19">
      <c r="A30" s="8"/>
      <c r="B30" s="232">
        <f t="shared" ref="B30:B37" si="5">SUM(C30,D30)</f>
        <v>0</v>
      </c>
      <c r="C30" s="98"/>
      <c r="D30" s="98"/>
      <c r="E30" s="98"/>
      <c r="F30" s="98"/>
      <c r="G30" s="51" t="s">
        <v>185</v>
      </c>
      <c r="H30" s="51" t="s">
        <v>185</v>
      </c>
      <c r="I30" s="99"/>
      <c r="J30" s="99"/>
      <c r="K30" s="51" t="s">
        <v>185</v>
      </c>
      <c r="L30" s="51" t="s">
        <v>185</v>
      </c>
      <c r="M30" s="99"/>
      <c r="N30" s="99"/>
      <c r="O30" s="99"/>
      <c r="P30" s="99"/>
      <c r="Q30" s="232">
        <f t="shared" ref="Q30:Q37" si="6">SUM(R30,S30)</f>
        <v>0</v>
      </c>
      <c r="R30" s="232">
        <f t="shared" ref="R30:R36" si="7">SUM(C30,F30,H30,N30)</f>
        <v>0</v>
      </c>
      <c r="S30" s="232">
        <f t="shared" ref="S30:S36" si="8">SUM(D30,J30,L30,P30)</f>
        <v>0</v>
      </c>
    </row>
    <row r="31" spans="1:19">
      <c r="A31" s="8"/>
      <c r="B31" s="232">
        <f t="shared" si="5"/>
        <v>0</v>
      </c>
      <c r="C31" s="98"/>
      <c r="D31" s="98"/>
      <c r="E31" s="98"/>
      <c r="F31" s="98"/>
      <c r="G31" s="51" t="s">
        <v>185</v>
      </c>
      <c r="H31" s="51" t="s">
        <v>185</v>
      </c>
      <c r="I31" s="99"/>
      <c r="J31" s="99"/>
      <c r="K31" s="51" t="s">
        <v>185</v>
      </c>
      <c r="L31" s="51" t="s">
        <v>185</v>
      </c>
      <c r="M31" s="99"/>
      <c r="N31" s="99"/>
      <c r="O31" s="99"/>
      <c r="P31" s="99"/>
      <c r="Q31" s="232">
        <f t="shared" si="6"/>
        <v>0</v>
      </c>
      <c r="R31" s="232">
        <f>SUM(C31,F31,H31,N31)</f>
        <v>0</v>
      </c>
      <c r="S31" s="232">
        <f>SUM(D31,J31,L31,P31)</f>
        <v>0</v>
      </c>
    </row>
    <row r="32" spans="1:19" ht="37.5">
      <c r="A32" s="8" t="s">
        <v>381</v>
      </c>
      <c r="B32" s="223">
        <f t="shared" si="5"/>
        <v>0</v>
      </c>
      <c r="C32" s="98"/>
      <c r="D32" s="98"/>
      <c r="E32" s="98"/>
      <c r="F32" s="98"/>
      <c r="G32" s="51" t="s">
        <v>185</v>
      </c>
      <c r="H32" s="51" t="s">
        <v>185</v>
      </c>
      <c r="I32" s="99"/>
      <c r="J32" s="99"/>
      <c r="K32" s="51" t="s">
        <v>185</v>
      </c>
      <c r="L32" s="51" t="s">
        <v>185</v>
      </c>
      <c r="M32" s="99"/>
      <c r="N32" s="99"/>
      <c r="O32" s="99"/>
      <c r="P32" s="99"/>
      <c r="Q32" s="223">
        <f t="shared" si="6"/>
        <v>0</v>
      </c>
      <c r="R32" s="223">
        <f t="shared" si="7"/>
        <v>0</v>
      </c>
      <c r="S32" s="223">
        <f t="shared" si="8"/>
        <v>0</v>
      </c>
    </row>
    <row r="33" spans="1:19">
      <c r="A33" s="8"/>
      <c r="B33" s="232">
        <f t="shared" si="5"/>
        <v>0</v>
      </c>
      <c r="C33" s="98"/>
      <c r="D33" s="98"/>
      <c r="E33" s="98"/>
      <c r="F33" s="98"/>
      <c r="G33" s="51" t="s">
        <v>185</v>
      </c>
      <c r="H33" s="51" t="s">
        <v>185</v>
      </c>
      <c r="I33" s="99"/>
      <c r="J33" s="99"/>
      <c r="K33" s="51" t="s">
        <v>185</v>
      </c>
      <c r="L33" s="51" t="s">
        <v>185</v>
      </c>
      <c r="M33" s="99"/>
      <c r="N33" s="99"/>
      <c r="O33" s="99"/>
      <c r="P33" s="99"/>
      <c r="Q33" s="232">
        <f t="shared" si="6"/>
        <v>0</v>
      </c>
      <c r="R33" s="232">
        <f t="shared" si="7"/>
        <v>0</v>
      </c>
      <c r="S33" s="232">
        <f t="shared" si="8"/>
        <v>0</v>
      </c>
    </row>
    <row r="34" spans="1:19">
      <c r="A34" s="8"/>
      <c r="B34" s="232">
        <f t="shared" si="5"/>
        <v>0</v>
      </c>
      <c r="C34" s="98"/>
      <c r="D34" s="98"/>
      <c r="E34" s="98"/>
      <c r="F34" s="98"/>
      <c r="G34" s="51" t="s">
        <v>185</v>
      </c>
      <c r="H34" s="51" t="s">
        <v>185</v>
      </c>
      <c r="I34" s="99"/>
      <c r="J34" s="99"/>
      <c r="K34" s="51" t="s">
        <v>185</v>
      </c>
      <c r="L34" s="51" t="s">
        <v>185</v>
      </c>
      <c r="M34" s="99"/>
      <c r="N34" s="99"/>
      <c r="O34" s="99"/>
      <c r="P34" s="99"/>
      <c r="Q34" s="232">
        <f t="shared" si="6"/>
        <v>0</v>
      </c>
      <c r="R34" s="232">
        <f>SUM(C34,F34,H34,N34)</f>
        <v>0</v>
      </c>
      <c r="S34" s="232">
        <f>SUM(D34,J34,L34,P34)</f>
        <v>0</v>
      </c>
    </row>
    <row r="35" spans="1:19" ht="37.5">
      <c r="A35" s="8" t="s">
        <v>382</v>
      </c>
      <c r="B35" s="223">
        <f t="shared" si="5"/>
        <v>0</v>
      </c>
      <c r="C35" s="98"/>
      <c r="D35" s="98"/>
      <c r="E35" s="98"/>
      <c r="F35" s="98"/>
      <c r="G35" s="51" t="s">
        <v>185</v>
      </c>
      <c r="H35" s="51" t="s">
        <v>185</v>
      </c>
      <c r="I35" s="99"/>
      <c r="J35" s="99"/>
      <c r="K35" s="51" t="s">
        <v>185</v>
      </c>
      <c r="L35" s="51" t="s">
        <v>185</v>
      </c>
      <c r="M35" s="99"/>
      <c r="N35" s="99"/>
      <c r="O35" s="99"/>
      <c r="P35" s="99"/>
      <c r="Q35" s="223">
        <f t="shared" si="6"/>
        <v>0</v>
      </c>
      <c r="R35" s="223">
        <f t="shared" si="7"/>
        <v>0</v>
      </c>
      <c r="S35" s="223">
        <f t="shared" si="8"/>
        <v>0</v>
      </c>
    </row>
    <row r="36" spans="1:19">
      <c r="A36" s="8"/>
      <c r="B36" s="232">
        <f t="shared" si="5"/>
        <v>0</v>
      </c>
      <c r="C36" s="98"/>
      <c r="D36" s="98"/>
      <c r="E36" s="98"/>
      <c r="F36" s="98"/>
      <c r="G36" s="51" t="s">
        <v>185</v>
      </c>
      <c r="H36" s="51" t="s">
        <v>185</v>
      </c>
      <c r="I36" s="99"/>
      <c r="J36" s="99"/>
      <c r="K36" s="51" t="s">
        <v>185</v>
      </c>
      <c r="L36" s="51" t="s">
        <v>185</v>
      </c>
      <c r="M36" s="99"/>
      <c r="N36" s="99"/>
      <c r="O36" s="99"/>
      <c r="P36" s="99"/>
      <c r="Q36" s="232">
        <f t="shared" si="6"/>
        <v>0</v>
      </c>
      <c r="R36" s="232">
        <f t="shared" si="7"/>
        <v>0</v>
      </c>
      <c r="S36" s="232">
        <f t="shared" si="8"/>
        <v>0</v>
      </c>
    </row>
    <row r="37" spans="1:19">
      <c r="A37" s="8"/>
      <c r="B37" s="232">
        <f t="shared" si="5"/>
        <v>0</v>
      </c>
      <c r="C37" s="98"/>
      <c r="D37" s="98"/>
      <c r="E37" s="98"/>
      <c r="F37" s="98"/>
      <c r="G37" s="51" t="s">
        <v>185</v>
      </c>
      <c r="H37" s="51" t="s">
        <v>185</v>
      </c>
      <c r="I37" s="99"/>
      <c r="J37" s="99"/>
      <c r="K37" s="51" t="s">
        <v>185</v>
      </c>
      <c r="L37" s="51" t="s">
        <v>185</v>
      </c>
      <c r="M37" s="99"/>
      <c r="N37" s="99"/>
      <c r="O37" s="99"/>
      <c r="P37" s="99"/>
      <c r="Q37" s="232">
        <f t="shared" si="6"/>
        <v>0</v>
      </c>
      <c r="R37" s="232">
        <f>SUM(C37,F37,H37,N37)</f>
        <v>0</v>
      </c>
      <c r="S37" s="232">
        <f>SUM(D37,J37,L37,P37)</f>
        <v>0</v>
      </c>
    </row>
    <row r="38" spans="1:19">
      <c r="A38" s="8" t="s">
        <v>174</v>
      </c>
      <c r="B38" s="223">
        <f>SUM(B29,B32,B35)</f>
        <v>0</v>
      </c>
      <c r="C38" s="223">
        <f t="shared" ref="C38:S38" si="9">SUM(C29,C32,C35)</f>
        <v>0</v>
      </c>
      <c r="D38" s="223">
        <f t="shared" si="9"/>
        <v>0</v>
      </c>
      <c r="E38" s="223">
        <f t="shared" si="9"/>
        <v>0</v>
      </c>
      <c r="F38" s="223">
        <f t="shared" si="9"/>
        <v>0</v>
      </c>
      <c r="G38" s="223">
        <f t="shared" si="9"/>
        <v>0</v>
      </c>
      <c r="H38" s="223">
        <f t="shared" si="9"/>
        <v>0</v>
      </c>
      <c r="I38" s="223">
        <f t="shared" si="9"/>
        <v>0</v>
      </c>
      <c r="J38" s="223">
        <f t="shared" si="9"/>
        <v>0</v>
      </c>
      <c r="K38" s="223">
        <f t="shared" si="9"/>
        <v>0</v>
      </c>
      <c r="L38" s="223">
        <f t="shared" si="9"/>
        <v>0</v>
      </c>
      <c r="M38" s="223">
        <f t="shared" si="9"/>
        <v>0</v>
      </c>
      <c r="N38" s="223">
        <f t="shared" si="9"/>
        <v>0</v>
      </c>
      <c r="O38" s="223">
        <f t="shared" si="9"/>
        <v>0</v>
      </c>
      <c r="P38" s="223">
        <f t="shared" si="9"/>
        <v>0</v>
      </c>
      <c r="Q38" s="223">
        <f t="shared" si="9"/>
        <v>0</v>
      </c>
      <c r="R38" s="223">
        <f t="shared" si="9"/>
        <v>0</v>
      </c>
      <c r="S38" s="223">
        <f t="shared" si="9"/>
        <v>0</v>
      </c>
    </row>
    <row r="39" spans="1:19">
      <c r="A39" s="32"/>
      <c r="B39" s="208"/>
      <c r="C39" s="208"/>
      <c r="D39" s="208"/>
      <c r="E39" s="208"/>
      <c r="F39" s="208"/>
      <c r="G39" s="208"/>
      <c r="H39" s="208"/>
      <c r="I39" s="229"/>
      <c r="J39" s="229"/>
      <c r="K39" s="229"/>
      <c r="L39" s="229"/>
      <c r="M39" s="229"/>
      <c r="N39" s="229"/>
      <c r="O39" s="229"/>
      <c r="P39" s="229"/>
      <c r="Q39" s="229"/>
      <c r="R39" s="229"/>
      <c r="S39" s="229"/>
    </row>
    <row r="40" spans="1:19">
      <c r="A40" s="32"/>
      <c r="B40" s="208"/>
      <c r="C40" s="208"/>
      <c r="D40" s="208"/>
      <c r="E40" s="208"/>
      <c r="F40" s="208"/>
      <c r="G40" s="208"/>
      <c r="H40" s="208"/>
      <c r="I40" s="229"/>
      <c r="J40" s="229"/>
      <c r="K40" s="229"/>
      <c r="L40" s="229"/>
      <c r="M40" s="229"/>
      <c r="N40" s="229"/>
      <c r="O40" s="229"/>
      <c r="P40" s="229"/>
      <c r="Q40" s="229"/>
      <c r="R40" s="229"/>
      <c r="S40" s="229"/>
    </row>
    <row r="41" spans="1:19">
      <c r="A41" s="332" t="s">
        <v>416</v>
      </c>
      <c r="B41" s="332"/>
      <c r="C41" s="252" t="s">
        <v>152</v>
      </c>
      <c r="D41" s="252"/>
      <c r="E41" s="252"/>
      <c r="F41" s="252"/>
      <c r="G41" s="252"/>
      <c r="H41" s="252"/>
      <c r="I41" s="252"/>
      <c r="J41" s="100"/>
      <c r="K41" s="245"/>
      <c r="L41" s="245"/>
      <c r="M41" s="245"/>
      <c r="N41" s="229"/>
      <c r="O41" s="229"/>
      <c r="P41" s="229"/>
      <c r="Q41" s="229"/>
      <c r="R41" s="229"/>
      <c r="S41" s="229"/>
    </row>
    <row r="42" spans="1:19">
      <c r="A42" s="214" t="s">
        <v>364</v>
      </c>
      <c r="B42" s="214"/>
      <c r="C42" s="253" t="s">
        <v>365</v>
      </c>
      <c r="D42" s="253"/>
      <c r="E42" s="253"/>
      <c r="F42" s="253"/>
      <c r="G42" s="253"/>
      <c r="H42" s="253"/>
      <c r="I42" s="253"/>
      <c r="J42" s="17"/>
      <c r="K42" s="245" t="s">
        <v>417</v>
      </c>
      <c r="L42" s="245"/>
      <c r="M42" s="245"/>
      <c r="N42" s="229"/>
      <c r="O42" s="229"/>
      <c r="P42" s="229"/>
      <c r="Q42" s="229"/>
      <c r="R42" s="229"/>
      <c r="S42" s="229"/>
    </row>
    <row r="43" spans="1:19">
      <c r="A43" s="32"/>
      <c r="B43" s="208"/>
      <c r="C43" s="208"/>
      <c r="D43" s="208"/>
      <c r="E43" s="208"/>
      <c r="F43" s="208"/>
      <c r="G43" s="208"/>
      <c r="H43" s="208"/>
      <c r="I43" s="229"/>
      <c r="J43" s="229"/>
      <c r="K43" s="229"/>
      <c r="L43" s="229"/>
      <c r="M43" s="229"/>
      <c r="N43" s="229"/>
      <c r="O43" s="229"/>
      <c r="P43" s="229"/>
      <c r="Q43" s="229"/>
      <c r="R43" s="229"/>
      <c r="S43" s="229"/>
    </row>
    <row r="44" spans="1:19">
      <c r="A44" s="32"/>
      <c r="B44" s="208"/>
      <c r="C44" s="208"/>
      <c r="D44" s="208"/>
      <c r="E44" s="208"/>
      <c r="F44" s="208"/>
      <c r="G44" s="208"/>
      <c r="H44" s="208"/>
      <c r="I44" s="229"/>
      <c r="J44" s="229"/>
      <c r="K44" s="229"/>
      <c r="L44" s="229"/>
      <c r="M44" s="229"/>
      <c r="N44" s="229"/>
      <c r="O44" s="229"/>
      <c r="P44" s="229"/>
      <c r="Q44" s="229"/>
      <c r="R44" s="229"/>
      <c r="S44" s="229"/>
    </row>
    <row r="45" spans="1:19">
      <c r="A45" s="32"/>
      <c r="B45" s="208"/>
      <c r="C45" s="208"/>
      <c r="D45" s="208"/>
      <c r="E45" s="208"/>
      <c r="F45" s="208"/>
      <c r="G45" s="208"/>
      <c r="H45" s="208"/>
      <c r="I45" s="229"/>
      <c r="J45" s="229"/>
      <c r="K45" s="229"/>
      <c r="L45" s="229"/>
      <c r="M45" s="229"/>
      <c r="N45" s="229"/>
      <c r="O45" s="229"/>
      <c r="P45" s="229"/>
      <c r="Q45" s="229"/>
      <c r="R45" s="229"/>
      <c r="S45" s="229"/>
    </row>
    <row r="46" spans="1:19">
      <c r="A46" s="32"/>
      <c r="B46" s="208"/>
      <c r="C46" s="208"/>
      <c r="D46" s="208"/>
      <c r="E46" s="208"/>
      <c r="F46" s="208"/>
      <c r="G46" s="208"/>
      <c r="H46" s="208"/>
      <c r="I46" s="229"/>
      <c r="J46" s="229"/>
      <c r="K46" s="229"/>
      <c r="L46" s="229"/>
      <c r="M46" s="229"/>
      <c r="N46" s="229"/>
      <c r="O46" s="229"/>
      <c r="P46" s="229"/>
      <c r="Q46" s="229"/>
      <c r="R46" s="229"/>
      <c r="S46" s="229"/>
    </row>
    <row r="47" spans="1:19">
      <c r="A47" s="32"/>
      <c r="B47" s="208"/>
      <c r="C47" s="208"/>
      <c r="D47" s="208"/>
      <c r="E47" s="208"/>
      <c r="F47" s="208"/>
      <c r="G47" s="208"/>
      <c r="H47" s="208"/>
      <c r="I47" s="229"/>
      <c r="J47" s="229"/>
      <c r="K47" s="229"/>
      <c r="L47" s="229"/>
      <c r="M47" s="229"/>
      <c r="N47" s="229"/>
      <c r="O47" s="229"/>
      <c r="P47" s="229"/>
      <c r="Q47" s="229"/>
      <c r="R47" s="229"/>
      <c r="S47" s="229"/>
    </row>
    <row r="48" spans="1:19">
      <c r="A48" s="32"/>
      <c r="B48" s="208"/>
      <c r="C48" s="208"/>
      <c r="D48" s="208"/>
      <c r="E48" s="208"/>
      <c r="F48" s="208"/>
      <c r="G48" s="208"/>
      <c r="H48" s="208"/>
      <c r="I48" s="229"/>
      <c r="J48" s="229"/>
      <c r="K48" s="229"/>
      <c r="L48" s="229"/>
      <c r="M48" s="229"/>
      <c r="N48" s="229"/>
      <c r="O48" s="229"/>
      <c r="P48" s="229"/>
      <c r="Q48" s="229"/>
      <c r="R48" s="229"/>
      <c r="S48" s="229"/>
    </row>
    <row r="49" spans="1:1">
      <c r="A49" s="32"/>
    </row>
    <row r="50" spans="1:1">
      <c r="A50" s="32"/>
    </row>
    <row r="51" spans="1:1">
      <c r="A51" s="32"/>
    </row>
    <row r="52" spans="1:1">
      <c r="A52" s="32"/>
    </row>
    <row r="53" spans="1:1">
      <c r="A53" s="32"/>
    </row>
    <row r="54" spans="1:1">
      <c r="A54" s="32"/>
    </row>
    <row r="55" spans="1:1">
      <c r="A55" s="32"/>
    </row>
    <row r="56" spans="1:1">
      <c r="A56" s="32"/>
    </row>
    <row r="57" spans="1:1">
      <c r="A57" s="32"/>
    </row>
    <row r="58" spans="1:1">
      <c r="A58" s="32"/>
    </row>
    <row r="59" spans="1:1">
      <c r="A59" s="32"/>
    </row>
    <row r="60" spans="1:1">
      <c r="A60" s="32"/>
    </row>
    <row r="61" spans="1:1">
      <c r="A61" s="32"/>
    </row>
    <row r="62" spans="1:1">
      <c r="A62" s="32"/>
    </row>
    <row r="63" spans="1:1">
      <c r="A63" s="32"/>
    </row>
    <row r="64" spans="1:1">
      <c r="A64" s="32"/>
    </row>
    <row r="65" spans="1:1">
      <c r="A65" s="32"/>
    </row>
    <row r="66" spans="1:1">
      <c r="A66" s="32"/>
    </row>
    <row r="67" spans="1:1">
      <c r="A67" s="32"/>
    </row>
    <row r="68" spans="1:1">
      <c r="A68" s="32"/>
    </row>
    <row r="69" spans="1:1">
      <c r="A69" s="32"/>
    </row>
    <row r="70" spans="1:1">
      <c r="A70" s="32"/>
    </row>
    <row r="71" spans="1:1">
      <c r="A71" s="32"/>
    </row>
    <row r="72" spans="1:1">
      <c r="A72" s="32"/>
    </row>
    <row r="73" spans="1:1">
      <c r="A73" s="32"/>
    </row>
    <row r="74" spans="1:1">
      <c r="A74" s="32"/>
    </row>
    <row r="75" spans="1:1">
      <c r="A75" s="32"/>
    </row>
    <row r="76" spans="1:1">
      <c r="A76" s="32"/>
    </row>
    <row r="77" spans="1:1">
      <c r="A77" s="32"/>
    </row>
    <row r="78" spans="1:1">
      <c r="A78" s="32"/>
    </row>
    <row r="79" spans="1:1">
      <c r="A79" s="32"/>
    </row>
    <row r="80" spans="1:1">
      <c r="A80" s="32"/>
    </row>
    <row r="81" spans="1:1">
      <c r="A81" s="32"/>
    </row>
    <row r="82" spans="1:1">
      <c r="A82" s="32"/>
    </row>
    <row r="83" spans="1:1">
      <c r="A83" s="32"/>
    </row>
    <row r="84" spans="1:1">
      <c r="A84" s="32"/>
    </row>
    <row r="85" spans="1:1">
      <c r="A85" s="32"/>
    </row>
    <row r="86" spans="1:1">
      <c r="A86" s="32"/>
    </row>
    <row r="87" spans="1:1">
      <c r="A87" s="32"/>
    </row>
    <row r="88" spans="1:1">
      <c r="A88" s="32"/>
    </row>
    <row r="89" spans="1:1">
      <c r="A89" s="32"/>
    </row>
    <row r="90" spans="1:1">
      <c r="A90" s="32"/>
    </row>
    <row r="91" spans="1:1">
      <c r="A91" s="32"/>
    </row>
    <row r="92" spans="1:1">
      <c r="A92" s="32"/>
    </row>
    <row r="93" spans="1:1">
      <c r="A93" s="32"/>
    </row>
    <row r="94" spans="1:1">
      <c r="A94" s="32"/>
    </row>
    <row r="95" spans="1:1">
      <c r="A95" s="32"/>
    </row>
    <row r="96" spans="1:1">
      <c r="A96" s="32"/>
    </row>
    <row r="97" spans="1:1">
      <c r="A97" s="32"/>
    </row>
    <row r="98" spans="1:1">
      <c r="A98" s="32"/>
    </row>
    <row r="99" spans="1:1">
      <c r="A99" s="32"/>
    </row>
    <row r="100" spans="1:1">
      <c r="A100" s="32"/>
    </row>
    <row r="101" spans="1:1">
      <c r="A101" s="32"/>
    </row>
    <row r="102" spans="1:1">
      <c r="A102" s="32"/>
    </row>
    <row r="103" spans="1:1">
      <c r="A103" s="32"/>
    </row>
    <row r="104" spans="1:1">
      <c r="A104" s="32"/>
    </row>
    <row r="105" spans="1:1">
      <c r="A105" s="32"/>
    </row>
    <row r="106" spans="1:1">
      <c r="A106" s="32"/>
    </row>
    <row r="107" spans="1:1">
      <c r="A107" s="32"/>
    </row>
    <row r="108" spans="1:1">
      <c r="A108" s="32"/>
    </row>
    <row r="109" spans="1:1">
      <c r="A109" s="32"/>
    </row>
    <row r="110" spans="1:1">
      <c r="A110" s="32"/>
    </row>
    <row r="111" spans="1:1">
      <c r="A111" s="32"/>
    </row>
    <row r="112" spans="1:1">
      <c r="A112" s="32"/>
    </row>
    <row r="113" spans="1:1">
      <c r="A113" s="32"/>
    </row>
    <row r="114" spans="1:1">
      <c r="A114" s="32"/>
    </row>
    <row r="115" spans="1:1">
      <c r="A115" s="32"/>
    </row>
    <row r="116" spans="1:1">
      <c r="A116" s="32"/>
    </row>
    <row r="117" spans="1:1">
      <c r="A117" s="32"/>
    </row>
    <row r="118" spans="1:1">
      <c r="A118" s="32"/>
    </row>
    <row r="119" spans="1:1">
      <c r="A119" s="32"/>
    </row>
    <row r="120" spans="1:1">
      <c r="A120" s="32"/>
    </row>
    <row r="121" spans="1:1">
      <c r="A121" s="32"/>
    </row>
    <row r="122" spans="1:1">
      <c r="A122" s="32"/>
    </row>
    <row r="123" spans="1:1">
      <c r="A123" s="32"/>
    </row>
    <row r="124" spans="1:1">
      <c r="A124" s="32"/>
    </row>
    <row r="125" spans="1:1">
      <c r="A125" s="32"/>
    </row>
    <row r="126" spans="1:1">
      <c r="A126" s="32"/>
    </row>
    <row r="127" spans="1:1">
      <c r="A127" s="32"/>
    </row>
    <row r="128" spans="1:1">
      <c r="A128" s="32"/>
    </row>
    <row r="129" spans="1:1">
      <c r="A129" s="32"/>
    </row>
    <row r="130" spans="1:1">
      <c r="A130" s="32"/>
    </row>
    <row r="131" spans="1:1">
      <c r="A131" s="32"/>
    </row>
    <row r="132" spans="1:1">
      <c r="A132" s="32"/>
    </row>
    <row r="133" spans="1:1">
      <c r="A133" s="32"/>
    </row>
    <row r="134" spans="1:1">
      <c r="A134" s="32"/>
    </row>
    <row r="135" spans="1:1">
      <c r="A135" s="32"/>
    </row>
    <row r="136" spans="1:1">
      <c r="A136" s="32"/>
    </row>
    <row r="137" spans="1:1">
      <c r="A137" s="32"/>
    </row>
    <row r="138" spans="1:1">
      <c r="A138" s="32"/>
    </row>
    <row r="139" spans="1:1">
      <c r="A139" s="32"/>
    </row>
    <row r="140" spans="1:1">
      <c r="A140" s="32"/>
    </row>
    <row r="141" spans="1:1">
      <c r="A141" s="32"/>
    </row>
    <row r="142" spans="1:1">
      <c r="A142" s="32"/>
    </row>
    <row r="143" spans="1:1">
      <c r="A143" s="32"/>
    </row>
    <row r="144" spans="1:1">
      <c r="A144" s="32"/>
    </row>
    <row r="145" spans="1:1">
      <c r="A145" s="32"/>
    </row>
    <row r="146" spans="1:1">
      <c r="A146" s="32"/>
    </row>
    <row r="147" spans="1:1">
      <c r="A147" s="32"/>
    </row>
    <row r="148" spans="1:1">
      <c r="A148" s="32"/>
    </row>
    <row r="149" spans="1:1">
      <c r="A149" s="32"/>
    </row>
    <row r="150" spans="1:1">
      <c r="A150" s="32"/>
    </row>
    <row r="151" spans="1:1">
      <c r="A151" s="32"/>
    </row>
    <row r="152" spans="1:1">
      <c r="A152" s="32"/>
    </row>
    <row r="153" spans="1:1">
      <c r="A153" s="32"/>
    </row>
    <row r="154" spans="1:1">
      <c r="A154" s="32"/>
    </row>
    <row r="155" spans="1:1">
      <c r="A155" s="32"/>
    </row>
    <row r="156" spans="1:1">
      <c r="A156" s="32"/>
    </row>
    <row r="157" spans="1:1">
      <c r="A157" s="32"/>
    </row>
    <row r="158" spans="1:1">
      <c r="A158" s="32"/>
    </row>
    <row r="159" spans="1:1">
      <c r="A159" s="32"/>
    </row>
    <row r="160" spans="1:1">
      <c r="A160" s="32"/>
    </row>
    <row r="161" spans="1:1">
      <c r="A161" s="32"/>
    </row>
    <row r="162" spans="1:1">
      <c r="A162" s="32"/>
    </row>
    <row r="163" spans="1:1">
      <c r="A163" s="32"/>
    </row>
    <row r="164" spans="1:1">
      <c r="A164" s="32"/>
    </row>
    <row r="165" spans="1:1">
      <c r="A165" s="32"/>
    </row>
    <row r="166" spans="1:1">
      <c r="A166" s="32"/>
    </row>
    <row r="167" spans="1:1">
      <c r="A167" s="32"/>
    </row>
    <row r="168" spans="1:1">
      <c r="A168" s="32"/>
    </row>
    <row r="169" spans="1:1">
      <c r="A169" s="32"/>
    </row>
    <row r="170" spans="1:1">
      <c r="A170" s="32"/>
    </row>
    <row r="171" spans="1:1">
      <c r="A171" s="32"/>
    </row>
    <row r="172" spans="1:1">
      <c r="A172" s="32"/>
    </row>
    <row r="173" spans="1:1">
      <c r="A173" s="32"/>
    </row>
    <row r="174" spans="1:1">
      <c r="A174" s="32"/>
    </row>
    <row r="175" spans="1:1">
      <c r="A175" s="32"/>
    </row>
    <row r="176" spans="1:1">
      <c r="A176" s="32"/>
    </row>
    <row r="177" spans="1:1">
      <c r="A177" s="32"/>
    </row>
    <row r="178" spans="1:1">
      <c r="A178" s="32"/>
    </row>
    <row r="179" spans="1:1">
      <c r="A179" s="32"/>
    </row>
    <row r="180" spans="1:1">
      <c r="A180" s="32"/>
    </row>
    <row r="181" spans="1:1">
      <c r="A181" s="32"/>
    </row>
    <row r="182" spans="1:1">
      <c r="A182" s="32"/>
    </row>
    <row r="183" spans="1:1">
      <c r="A183" s="32"/>
    </row>
  </sheetData>
  <mergeCells count="94">
    <mergeCell ref="C42:I42"/>
    <mergeCell ref="K42:M42"/>
    <mergeCell ref="A41:B41"/>
    <mergeCell ref="C41:I41"/>
    <mergeCell ref="K41:M41"/>
    <mergeCell ref="A15:B15"/>
    <mergeCell ref="C15:I15"/>
    <mergeCell ref="K15:M15"/>
    <mergeCell ref="C16:I16"/>
    <mergeCell ref="K16:M16"/>
    <mergeCell ref="A1:O1"/>
    <mergeCell ref="H12:I12"/>
    <mergeCell ref="P8:Q8"/>
    <mergeCell ref="P10:Q10"/>
    <mergeCell ref="N4:O4"/>
    <mergeCell ref="A12:F12"/>
    <mergeCell ref="J9:K9"/>
    <mergeCell ref="J10:K10"/>
    <mergeCell ref="J11:K11"/>
    <mergeCell ref="J12:K12"/>
    <mergeCell ref="L5:M5"/>
    <mergeCell ref="H6:I6"/>
    <mergeCell ref="H7:I7"/>
    <mergeCell ref="H8:I8"/>
    <mergeCell ref="H9:I9"/>
    <mergeCell ref="L9:M9"/>
    <mergeCell ref="R12:S12"/>
    <mergeCell ref="P5:Q5"/>
    <mergeCell ref="P6:Q6"/>
    <mergeCell ref="P7:Q7"/>
    <mergeCell ref="P9:Q9"/>
    <mergeCell ref="P11:Q11"/>
    <mergeCell ref="P12:Q12"/>
    <mergeCell ref="R8:S8"/>
    <mergeCell ref="R11:S11"/>
    <mergeCell ref="R5:S5"/>
    <mergeCell ref="R6:S6"/>
    <mergeCell ref="R7:S7"/>
    <mergeCell ref="N5:O5"/>
    <mergeCell ref="N6:O6"/>
    <mergeCell ref="N7:O7"/>
    <mergeCell ref="N8:O8"/>
    <mergeCell ref="O27:P27"/>
    <mergeCell ref="G26:P26"/>
    <mergeCell ref="N11:O11"/>
    <mergeCell ref="N12:O12"/>
    <mergeCell ref="L12:M12"/>
    <mergeCell ref="L11:M11"/>
    <mergeCell ref="J5:K5"/>
    <mergeCell ref="J6:K6"/>
    <mergeCell ref="J7:K7"/>
    <mergeCell ref="L8:M8"/>
    <mergeCell ref="L7:M7"/>
    <mergeCell ref="A23:M23"/>
    <mergeCell ref="Q27:Q28"/>
    <mergeCell ref="R27:S27"/>
    <mergeCell ref="Q26:S26"/>
    <mergeCell ref="E27:E28"/>
    <mergeCell ref="F27:F28"/>
    <mergeCell ref="G27:H27"/>
    <mergeCell ref="I27:J27"/>
    <mergeCell ref="K27:L27"/>
    <mergeCell ref="M27:N27"/>
    <mergeCell ref="A26:A28"/>
    <mergeCell ref="B26:D26"/>
    <mergeCell ref="B27:B28"/>
    <mergeCell ref="C27:D27"/>
    <mergeCell ref="E26:F26"/>
    <mergeCell ref="A9:F9"/>
    <mergeCell ref="A10:F10"/>
    <mergeCell ref="A11:F11"/>
    <mergeCell ref="R9:S9"/>
    <mergeCell ref="R10:S10"/>
    <mergeCell ref="N9:O9"/>
    <mergeCell ref="N10:O10"/>
    <mergeCell ref="L10:M10"/>
    <mergeCell ref="H11:I11"/>
    <mergeCell ref="H10:I10"/>
    <mergeCell ref="J8:K8"/>
    <mergeCell ref="L6:M6"/>
    <mergeCell ref="H3:K3"/>
    <mergeCell ref="A2:H2"/>
    <mergeCell ref="H4:I4"/>
    <mergeCell ref="A3:F4"/>
    <mergeCell ref="A5:F5"/>
    <mergeCell ref="A6:F6"/>
    <mergeCell ref="A7:F7"/>
    <mergeCell ref="A8:F8"/>
    <mergeCell ref="H5:I5"/>
    <mergeCell ref="J4:K4"/>
    <mergeCell ref="L3:S3"/>
    <mergeCell ref="R4:S4"/>
    <mergeCell ref="P4:Q4"/>
    <mergeCell ref="L4:M4"/>
  </mergeCells>
  <phoneticPr fontId="0" type="noConversion"/>
  <pageMargins left="1.1811023622047245" right="0.39370078740157483" top="0.78740157480314965" bottom="0.78740157480314965" header="0.27559055118110237" footer="0.31496062992125984"/>
  <pageSetup paperSize="9" scale="40" firstPageNumber="9" orientation="landscape" useFirstPageNumber="1" r:id="rId1"/>
  <headerFooter alignWithMargins="0">
    <oddHeader xml:space="preserve">&amp;R&amp;"Times New Roman,звичайний"&amp;14Продовження додатка 3
Таблиця 4  
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AF55"/>
  <sheetViews>
    <sheetView tabSelected="1" view="pageBreakPreview" zoomScale="46" zoomScaleNormal="54" zoomScaleSheetLayoutView="46" workbookViewId="0">
      <selection activeCell="B14" sqref="B14:I14"/>
    </sheetView>
  </sheetViews>
  <sheetFormatPr defaultRowHeight="18.75"/>
  <cols>
    <col min="1" max="1" width="7.85546875" style="2" customWidth="1"/>
    <col min="2" max="2" width="4.42578125" style="2" customWidth="1"/>
    <col min="3" max="3" width="25.28515625" style="2" customWidth="1"/>
    <col min="4" max="6" width="8.42578125" style="2" customWidth="1"/>
    <col min="7" max="7" width="10" style="2" customWidth="1"/>
    <col min="8" max="8" width="11.28515625" style="2" customWidth="1"/>
    <col min="9" max="9" width="10.28515625" style="2" customWidth="1"/>
    <col min="10" max="29" width="15.140625" style="2" customWidth="1"/>
    <col min="30" max="16384" width="9.140625" style="2"/>
  </cols>
  <sheetData>
    <row r="1" spans="1:29">
      <c r="A1" s="208"/>
      <c r="B1" s="208"/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8"/>
      <c r="O1" s="18"/>
      <c r="P1" s="18"/>
      <c r="Q1" s="18"/>
      <c r="R1" s="18"/>
      <c r="S1" s="18"/>
      <c r="AC1" s="18"/>
    </row>
    <row r="2" spans="1:29" ht="16.5" customHeight="1">
      <c r="A2" s="208"/>
      <c r="B2" s="208"/>
      <c r="C2" s="208"/>
      <c r="D2" s="208"/>
      <c r="E2" s="208"/>
      <c r="F2" s="208"/>
      <c r="G2" s="208"/>
      <c r="H2" s="208"/>
      <c r="I2" s="208"/>
      <c r="J2" s="208"/>
      <c r="K2" s="208"/>
      <c r="L2" s="208"/>
      <c r="M2" s="208"/>
      <c r="O2" s="18"/>
      <c r="P2" s="18"/>
      <c r="Q2" s="18"/>
      <c r="R2" s="18"/>
      <c r="S2" s="18"/>
      <c r="AC2" s="18"/>
    </row>
    <row r="3" spans="1:29" s="24" customFormat="1" ht="18.75" customHeight="1">
      <c r="A3" s="210"/>
      <c r="B3" s="210"/>
      <c r="C3" s="210" t="s">
        <v>383</v>
      </c>
      <c r="D3" s="210"/>
      <c r="E3" s="210"/>
      <c r="F3" s="210"/>
      <c r="G3" s="210"/>
      <c r="H3" s="210"/>
      <c r="I3" s="210"/>
      <c r="J3" s="210"/>
      <c r="K3" s="210"/>
      <c r="L3" s="210"/>
      <c r="M3" s="210"/>
      <c r="N3" s="210"/>
      <c r="O3" s="210"/>
      <c r="P3" s="210"/>
      <c r="Q3" s="210"/>
      <c r="R3" s="210"/>
      <c r="S3" s="210"/>
      <c r="T3" s="210"/>
      <c r="U3" s="210"/>
      <c r="V3" s="210"/>
      <c r="W3" s="210"/>
      <c r="X3" s="210"/>
      <c r="Y3" s="210"/>
      <c r="Z3" s="210"/>
      <c r="AA3" s="210"/>
      <c r="AB3" s="210"/>
      <c r="AC3" s="210"/>
    </row>
    <row r="4" spans="1:29" s="24" customFormat="1" ht="18.75" customHeight="1">
      <c r="A4" s="210"/>
      <c r="B4" s="210"/>
      <c r="C4" s="210"/>
      <c r="D4" s="210"/>
      <c r="E4" s="210"/>
      <c r="F4" s="210"/>
      <c r="G4" s="210"/>
      <c r="H4" s="210"/>
      <c r="I4" s="210"/>
      <c r="J4" s="210"/>
      <c r="K4" s="210"/>
      <c r="L4" s="210"/>
      <c r="M4" s="210"/>
      <c r="N4" s="210"/>
      <c r="O4" s="210"/>
      <c r="P4" s="210"/>
      <c r="Q4" s="210"/>
      <c r="R4" s="210"/>
      <c r="S4" s="210"/>
      <c r="T4" s="210"/>
      <c r="U4" s="210"/>
      <c r="V4" s="210"/>
      <c r="W4" s="210"/>
      <c r="X4" s="210"/>
      <c r="Y4" s="210"/>
      <c r="Z4" s="210"/>
      <c r="AA4" s="210"/>
      <c r="AB4" s="210"/>
      <c r="AC4" s="210"/>
    </row>
    <row r="5" spans="1:29">
      <c r="A5" s="16"/>
      <c r="B5" s="16"/>
      <c r="C5" s="16"/>
      <c r="D5" s="16"/>
      <c r="E5" s="16"/>
      <c r="F5" s="16"/>
      <c r="G5" s="16"/>
      <c r="H5" s="16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16"/>
      <c r="W5" s="360"/>
      <c r="X5" s="360"/>
      <c r="Y5" s="360"/>
      <c r="AA5" s="370" t="s">
        <v>384</v>
      </c>
      <c r="AB5" s="370"/>
      <c r="AC5" s="370"/>
    </row>
    <row r="6" spans="1:29" ht="24.95" customHeight="1">
      <c r="A6" s="361" t="s">
        <v>385</v>
      </c>
      <c r="B6" s="364" t="s">
        <v>386</v>
      </c>
      <c r="C6" s="365"/>
      <c r="D6" s="365"/>
      <c r="E6" s="365"/>
      <c r="F6" s="365"/>
      <c r="G6" s="365"/>
      <c r="H6" s="365"/>
      <c r="I6" s="365"/>
      <c r="J6" s="355" t="s">
        <v>387</v>
      </c>
      <c r="K6" s="356"/>
      <c r="L6" s="356"/>
      <c r="M6" s="357"/>
      <c r="N6" s="355" t="s">
        <v>388</v>
      </c>
      <c r="O6" s="356"/>
      <c r="P6" s="356"/>
      <c r="Q6" s="357"/>
      <c r="R6" s="355" t="s">
        <v>389</v>
      </c>
      <c r="S6" s="356"/>
      <c r="T6" s="356"/>
      <c r="U6" s="357"/>
      <c r="V6" s="355" t="s">
        <v>390</v>
      </c>
      <c r="W6" s="356"/>
      <c r="X6" s="356"/>
      <c r="Y6" s="357"/>
      <c r="Z6" s="355" t="s">
        <v>174</v>
      </c>
      <c r="AA6" s="356"/>
      <c r="AB6" s="356"/>
      <c r="AC6" s="357"/>
    </row>
    <row r="7" spans="1:29" ht="24.95" customHeight="1">
      <c r="A7" s="362"/>
      <c r="B7" s="366"/>
      <c r="C7" s="367"/>
      <c r="D7" s="367"/>
      <c r="E7" s="367"/>
      <c r="F7" s="367"/>
      <c r="G7" s="367"/>
      <c r="H7" s="367"/>
      <c r="I7" s="367"/>
      <c r="J7" s="358" t="s">
        <v>373</v>
      </c>
      <c r="K7" s="358" t="s">
        <v>35</v>
      </c>
      <c r="L7" s="358" t="s">
        <v>36</v>
      </c>
      <c r="M7" s="358" t="s">
        <v>37</v>
      </c>
      <c r="N7" s="358" t="s">
        <v>373</v>
      </c>
      <c r="O7" s="358" t="s">
        <v>35</v>
      </c>
      <c r="P7" s="358" t="s">
        <v>36</v>
      </c>
      <c r="Q7" s="358" t="s">
        <v>37</v>
      </c>
      <c r="R7" s="358" t="s">
        <v>373</v>
      </c>
      <c r="S7" s="358" t="s">
        <v>35</v>
      </c>
      <c r="T7" s="358" t="s">
        <v>36</v>
      </c>
      <c r="U7" s="358" t="s">
        <v>37</v>
      </c>
      <c r="V7" s="358" t="s">
        <v>373</v>
      </c>
      <c r="W7" s="358" t="s">
        <v>35</v>
      </c>
      <c r="X7" s="358" t="s">
        <v>36</v>
      </c>
      <c r="Y7" s="358" t="s">
        <v>37</v>
      </c>
      <c r="Z7" s="358" t="s">
        <v>373</v>
      </c>
      <c r="AA7" s="358" t="s">
        <v>35</v>
      </c>
      <c r="AB7" s="358" t="s">
        <v>36</v>
      </c>
      <c r="AC7" s="358" t="s">
        <v>37</v>
      </c>
    </row>
    <row r="8" spans="1:29" ht="24.95" customHeight="1">
      <c r="A8" s="363"/>
      <c r="B8" s="368"/>
      <c r="C8" s="369"/>
      <c r="D8" s="369"/>
      <c r="E8" s="369"/>
      <c r="F8" s="369"/>
      <c r="G8" s="369"/>
      <c r="H8" s="369"/>
      <c r="I8" s="369"/>
      <c r="J8" s="359"/>
      <c r="K8" s="359"/>
      <c r="L8" s="359"/>
      <c r="M8" s="359"/>
      <c r="N8" s="359"/>
      <c r="O8" s="359"/>
      <c r="P8" s="359"/>
      <c r="Q8" s="359"/>
      <c r="R8" s="359"/>
      <c r="S8" s="359"/>
      <c r="T8" s="359"/>
      <c r="U8" s="359"/>
      <c r="V8" s="359"/>
      <c r="W8" s="359"/>
      <c r="X8" s="359"/>
      <c r="Y8" s="359"/>
      <c r="Z8" s="359"/>
      <c r="AA8" s="359"/>
      <c r="AB8" s="359"/>
      <c r="AC8" s="359"/>
    </row>
    <row r="9" spans="1:29" ht="18.75" customHeight="1">
      <c r="A9" s="230">
        <v>1</v>
      </c>
      <c r="B9" s="371">
        <v>2</v>
      </c>
      <c r="C9" s="371"/>
      <c r="D9" s="371"/>
      <c r="E9" s="371"/>
      <c r="F9" s="371"/>
      <c r="G9" s="371"/>
      <c r="H9" s="371"/>
      <c r="I9" s="371"/>
      <c r="J9" s="47">
        <v>3</v>
      </c>
      <c r="K9" s="47">
        <v>4</v>
      </c>
      <c r="L9" s="47">
        <v>5</v>
      </c>
      <c r="M9" s="47">
        <v>6</v>
      </c>
      <c r="N9" s="47">
        <v>7</v>
      </c>
      <c r="O9" s="47">
        <v>8</v>
      </c>
      <c r="P9" s="47">
        <v>9</v>
      </c>
      <c r="Q9" s="47">
        <v>10</v>
      </c>
      <c r="R9" s="47">
        <v>11</v>
      </c>
      <c r="S9" s="47">
        <v>12</v>
      </c>
      <c r="T9" s="47">
        <v>13</v>
      </c>
      <c r="U9" s="47">
        <v>14</v>
      </c>
      <c r="V9" s="47">
        <v>15</v>
      </c>
      <c r="W9" s="47">
        <v>16</v>
      </c>
      <c r="X9" s="47">
        <v>17</v>
      </c>
      <c r="Y9" s="47">
        <v>18</v>
      </c>
      <c r="Z9" s="47">
        <v>19</v>
      </c>
      <c r="AA9" s="47">
        <v>20</v>
      </c>
      <c r="AB9" s="47">
        <v>21</v>
      </c>
      <c r="AC9" s="47">
        <v>22</v>
      </c>
    </row>
    <row r="10" spans="1:29" ht="20.100000000000001" customHeight="1">
      <c r="A10" s="48"/>
      <c r="B10" s="377" t="s">
        <v>391</v>
      </c>
      <c r="C10" s="377"/>
      <c r="D10" s="377"/>
      <c r="E10" s="377"/>
      <c r="F10" s="377"/>
      <c r="G10" s="377"/>
      <c r="H10" s="377"/>
      <c r="I10" s="377"/>
      <c r="J10" s="52"/>
      <c r="K10" s="52"/>
      <c r="L10" s="52">
        <f t="shared" ref="L10:L15" si="0">K10-J10</f>
        <v>0</v>
      </c>
      <c r="M10" s="76" t="e">
        <f t="shared" ref="M10:M16" si="1">K10/J10*100</f>
        <v>#DIV/0!</v>
      </c>
      <c r="N10" s="52"/>
      <c r="O10" s="52"/>
      <c r="P10" s="52">
        <f t="shared" ref="P10:P15" si="2">O10-N10</f>
        <v>0</v>
      </c>
      <c r="Q10" s="76" t="e">
        <f t="shared" ref="Q10:Q16" si="3">O10/N10*100</f>
        <v>#DIV/0!</v>
      </c>
      <c r="R10" s="52"/>
      <c r="S10" s="52"/>
      <c r="T10" s="52">
        <f t="shared" ref="T10:T15" si="4">S10-R10</f>
        <v>0</v>
      </c>
      <c r="U10" s="76" t="e">
        <f t="shared" ref="U10:U16" si="5">S10/R10*100</f>
        <v>#DIV/0!</v>
      </c>
      <c r="V10" s="52"/>
      <c r="W10" s="52"/>
      <c r="X10" s="52">
        <f t="shared" ref="X10:X15" si="6">W10-V10</f>
        <v>0</v>
      </c>
      <c r="Y10" s="76" t="e">
        <f t="shared" ref="Y10:Y16" si="7">W10/V10*100</f>
        <v>#DIV/0!</v>
      </c>
      <c r="Z10" s="223">
        <f t="shared" ref="Z10:AA15" si="8">SUM(J10,N10,R10,V10)</f>
        <v>0</v>
      </c>
      <c r="AA10" s="223">
        <f t="shared" si="8"/>
        <v>0</v>
      </c>
      <c r="AB10" s="52">
        <f t="shared" ref="AB10:AB15" si="9">AA10-Z10</f>
        <v>0</v>
      </c>
      <c r="AC10" s="76" t="e">
        <f t="shared" ref="AC10:AC16" si="10">AA10/Z10*100</f>
        <v>#DIV/0!</v>
      </c>
    </row>
    <row r="11" spans="1:29" ht="83.25" customHeight="1">
      <c r="A11" s="48"/>
      <c r="B11" s="377" t="s">
        <v>445</v>
      </c>
      <c r="C11" s="377"/>
      <c r="D11" s="377"/>
      <c r="E11" s="377"/>
      <c r="F11" s="377"/>
      <c r="G11" s="377"/>
      <c r="H11" s="377"/>
      <c r="I11" s="377"/>
      <c r="J11" s="52"/>
      <c r="K11" s="52"/>
      <c r="L11" s="52">
        <f t="shared" si="0"/>
        <v>0</v>
      </c>
      <c r="M11" s="76" t="e">
        <f t="shared" si="1"/>
        <v>#DIV/0!</v>
      </c>
      <c r="N11" s="52"/>
      <c r="O11" s="52">
        <v>578.70000000000005</v>
      </c>
      <c r="P11" s="52">
        <f t="shared" si="2"/>
        <v>578.70000000000005</v>
      </c>
      <c r="Q11" s="76" t="e">
        <f t="shared" si="3"/>
        <v>#DIV/0!</v>
      </c>
      <c r="R11" s="52"/>
      <c r="S11" s="52">
        <v>76</v>
      </c>
      <c r="T11" s="52">
        <f t="shared" si="4"/>
        <v>76</v>
      </c>
      <c r="U11" s="76" t="e">
        <f t="shared" si="5"/>
        <v>#DIV/0!</v>
      </c>
      <c r="V11" s="52"/>
      <c r="W11" s="52">
        <v>453.5</v>
      </c>
      <c r="X11" s="52">
        <f t="shared" si="6"/>
        <v>453.5</v>
      </c>
      <c r="Y11" s="76" t="e">
        <f t="shared" si="7"/>
        <v>#DIV/0!</v>
      </c>
      <c r="Z11" s="223">
        <f t="shared" si="8"/>
        <v>0</v>
      </c>
      <c r="AA11" s="223">
        <f t="shared" si="8"/>
        <v>1108.2</v>
      </c>
      <c r="AB11" s="52">
        <f t="shared" si="9"/>
        <v>1108.2</v>
      </c>
      <c r="AC11" s="76" t="e">
        <f t="shared" si="10"/>
        <v>#DIV/0!</v>
      </c>
    </row>
    <row r="12" spans="1:29" ht="72.75" customHeight="1">
      <c r="A12" s="48"/>
      <c r="B12" s="377" t="s">
        <v>436</v>
      </c>
      <c r="C12" s="377"/>
      <c r="D12" s="377"/>
      <c r="E12" s="377"/>
      <c r="F12" s="377"/>
      <c r="G12" s="377"/>
      <c r="H12" s="377"/>
      <c r="I12" s="377"/>
      <c r="J12" s="52"/>
      <c r="K12" s="52"/>
      <c r="L12" s="52">
        <f t="shared" si="0"/>
        <v>0</v>
      </c>
      <c r="M12" s="76" t="e">
        <f t="shared" si="1"/>
        <v>#DIV/0!</v>
      </c>
      <c r="N12" s="52"/>
      <c r="O12" s="52"/>
      <c r="P12" s="52">
        <f t="shared" si="2"/>
        <v>0</v>
      </c>
      <c r="Q12" s="76" t="e">
        <f t="shared" si="3"/>
        <v>#DIV/0!</v>
      </c>
      <c r="R12" s="52"/>
      <c r="S12" s="52">
        <v>94.8</v>
      </c>
      <c r="T12" s="52"/>
      <c r="U12" s="76" t="e">
        <f t="shared" si="5"/>
        <v>#DIV/0!</v>
      </c>
      <c r="V12" s="52"/>
      <c r="W12" s="52"/>
      <c r="X12" s="52">
        <f t="shared" si="6"/>
        <v>0</v>
      </c>
      <c r="Y12" s="76" t="e">
        <f t="shared" si="7"/>
        <v>#DIV/0!</v>
      </c>
      <c r="Z12" s="223">
        <f t="shared" si="8"/>
        <v>0</v>
      </c>
      <c r="AA12" s="223">
        <f t="shared" si="8"/>
        <v>94.8</v>
      </c>
      <c r="AB12" s="52">
        <f t="shared" si="9"/>
        <v>94.8</v>
      </c>
      <c r="AC12" s="76" t="e">
        <f t="shared" si="10"/>
        <v>#DIV/0!</v>
      </c>
    </row>
    <row r="13" spans="1:29" ht="42" customHeight="1">
      <c r="A13" s="48"/>
      <c r="B13" s="373" t="s">
        <v>392</v>
      </c>
      <c r="C13" s="374"/>
      <c r="D13" s="374"/>
      <c r="E13" s="374"/>
      <c r="F13" s="374"/>
      <c r="G13" s="374"/>
      <c r="H13" s="374"/>
      <c r="I13" s="374"/>
      <c r="J13" s="52"/>
      <c r="K13" s="52"/>
      <c r="L13" s="52">
        <f t="shared" si="0"/>
        <v>0</v>
      </c>
      <c r="M13" s="76" t="e">
        <f t="shared" si="1"/>
        <v>#DIV/0!</v>
      </c>
      <c r="N13" s="52"/>
      <c r="O13" s="52"/>
      <c r="P13" s="52">
        <f t="shared" si="2"/>
        <v>0</v>
      </c>
      <c r="Q13" s="76" t="e">
        <f t="shared" si="3"/>
        <v>#DIV/0!</v>
      </c>
      <c r="R13" s="52"/>
      <c r="S13" s="52"/>
      <c r="T13" s="52">
        <f t="shared" si="4"/>
        <v>0</v>
      </c>
      <c r="U13" s="76" t="e">
        <f t="shared" si="5"/>
        <v>#DIV/0!</v>
      </c>
      <c r="V13" s="52"/>
      <c r="W13" s="52"/>
      <c r="X13" s="52">
        <f t="shared" si="6"/>
        <v>0</v>
      </c>
      <c r="Y13" s="76" t="e">
        <f t="shared" si="7"/>
        <v>#DIV/0!</v>
      </c>
      <c r="Z13" s="223">
        <f t="shared" si="8"/>
        <v>0</v>
      </c>
      <c r="AA13" s="223">
        <f t="shared" si="8"/>
        <v>0</v>
      </c>
      <c r="AB13" s="52">
        <f t="shared" si="9"/>
        <v>0</v>
      </c>
      <c r="AC13" s="76" t="e">
        <f t="shared" si="10"/>
        <v>#DIV/0!</v>
      </c>
    </row>
    <row r="14" spans="1:29" ht="37.5" customHeight="1">
      <c r="A14" s="48"/>
      <c r="B14" s="373" t="s">
        <v>393</v>
      </c>
      <c r="C14" s="374"/>
      <c r="D14" s="374"/>
      <c r="E14" s="374"/>
      <c r="F14" s="374"/>
      <c r="G14" s="374"/>
      <c r="H14" s="374"/>
      <c r="I14" s="374"/>
      <c r="J14" s="52"/>
      <c r="K14" s="52"/>
      <c r="L14" s="52">
        <f t="shared" si="0"/>
        <v>0</v>
      </c>
      <c r="M14" s="76" t="e">
        <f t="shared" si="1"/>
        <v>#DIV/0!</v>
      </c>
      <c r="N14" s="52"/>
      <c r="O14" s="52"/>
      <c r="P14" s="52">
        <f t="shared" si="2"/>
        <v>0</v>
      </c>
      <c r="Q14" s="76" t="e">
        <f t="shared" si="3"/>
        <v>#DIV/0!</v>
      </c>
      <c r="R14" s="52"/>
      <c r="S14" s="52"/>
      <c r="T14" s="52">
        <f t="shared" si="4"/>
        <v>0</v>
      </c>
      <c r="U14" s="76" t="e">
        <f t="shared" si="5"/>
        <v>#DIV/0!</v>
      </c>
      <c r="V14" s="52"/>
      <c r="W14" s="52"/>
      <c r="X14" s="52">
        <f t="shared" si="6"/>
        <v>0</v>
      </c>
      <c r="Y14" s="76" t="e">
        <f t="shared" si="7"/>
        <v>#DIV/0!</v>
      </c>
      <c r="Z14" s="223">
        <f t="shared" si="8"/>
        <v>0</v>
      </c>
      <c r="AA14" s="223">
        <f t="shared" si="8"/>
        <v>0</v>
      </c>
      <c r="AB14" s="52">
        <f t="shared" si="9"/>
        <v>0</v>
      </c>
      <c r="AC14" s="76" t="e">
        <f t="shared" si="10"/>
        <v>#DIV/0!</v>
      </c>
    </row>
    <row r="15" spans="1:29" ht="20.100000000000001" customHeight="1">
      <c r="A15" s="48"/>
      <c r="B15" s="377" t="s">
        <v>363</v>
      </c>
      <c r="C15" s="377"/>
      <c r="D15" s="377"/>
      <c r="E15" s="377"/>
      <c r="F15" s="377"/>
      <c r="G15" s="377"/>
      <c r="H15" s="377"/>
      <c r="I15" s="377"/>
      <c r="J15" s="52"/>
      <c r="K15" s="52"/>
      <c r="L15" s="52">
        <f t="shared" si="0"/>
        <v>0</v>
      </c>
      <c r="M15" s="76" t="e">
        <f t="shared" si="1"/>
        <v>#DIV/0!</v>
      </c>
      <c r="N15" s="52"/>
      <c r="O15" s="52"/>
      <c r="P15" s="52">
        <f t="shared" si="2"/>
        <v>0</v>
      </c>
      <c r="Q15" s="76" t="e">
        <f t="shared" si="3"/>
        <v>#DIV/0!</v>
      </c>
      <c r="R15" s="52"/>
      <c r="S15" s="52"/>
      <c r="T15" s="52">
        <f t="shared" si="4"/>
        <v>0</v>
      </c>
      <c r="U15" s="76" t="e">
        <f t="shared" si="5"/>
        <v>#DIV/0!</v>
      </c>
      <c r="V15" s="52"/>
      <c r="W15" s="52"/>
      <c r="X15" s="52">
        <f t="shared" si="6"/>
        <v>0</v>
      </c>
      <c r="Y15" s="76" t="e">
        <f t="shared" si="7"/>
        <v>#DIV/0!</v>
      </c>
      <c r="Z15" s="223">
        <f t="shared" si="8"/>
        <v>0</v>
      </c>
      <c r="AA15" s="223">
        <f t="shared" si="8"/>
        <v>0</v>
      </c>
      <c r="AB15" s="52">
        <f t="shared" si="9"/>
        <v>0</v>
      </c>
      <c r="AC15" s="76" t="e">
        <f t="shared" si="10"/>
        <v>#DIV/0!</v>
      </c>
    </row>
    <row r="16" spans="1:29" ht="24.95" customHeight="1">
      <c r="A16" s="375" t="s">
        <v>174</v>
      </c>
      <c r="B16" s="376"/>
      <c r="C16" s="376"/>
      <c r="D16" s="376"/>
      <c r="E16" s="376"/>
      <c r="F16" s="376"/>
      <c r="G16" s="376"/>
      <c r="H16" s="376"/>
      <c r="I16" s="376"/>
      <c r="J16" s="232">
        <f t="shared" ref="J16:AA16" si="11">SUM(J10:J15)</f>
        <v>0</v>
      </c>
      <c r="K16" s="232">
        <f t="shared" si="11"/>
        <v>0</v>
      </c>
      <c r="L16" s="66">
        <f>SUM(L10:L15)</f>
        <v>0</v>
      </c>
      <c r="M16" s="77" t="e">
        <f t="shared" si="1"/>
        <v>#DIV/0!</v>
      </c>
      <c r="N16" s="232">
        <f t="shared" si="11"/>
        <v>0</v>
      </c>
      <c r="O16" s="232">
        <f t="shared" si="11"/>
        <v>578.70000000000005</v>
      </c>
      <c r="P16" s="66">
        <f>SUM(P10:P15)</f>
        <v>578.70000000000005</v>
      </c>
      <c r="Q16" s="77" t="e">
        <f t="shared" si="3"/>
        <v>#DIV/0!</v>
      </c>
      <c r="R16" s="232">
        <f t="shared" si="11"/>
        <v>0</v>
      </c>
      <c r="S16" s="232">
        <f t="shared" si="11"/>
        <v>170.8</v>
      </c>
      <c r="T16" s="66">
        <f>SUM(T10:T15)</f>
        <v>76</v>
      </c>
      <c r="U16" s="77" t="e">
        <f t="shared" si="5"/>
        <v>#DIV/0!</v>
      </c>
      <c r="V16" s="232">
        <f t="shared" si="11"/>
        <v>0</v>
      </c>
      <c r="W16" s="232">
        <f t="shared" si="11"/>
        <v>453.5</v>
      </c>
      <c r="X16" s="66">
        <f>SUM(X10:X15)</f>
        <v>453.5</v>
      </c>
      <c r="Y16" s="77" t="e">
        <f t="shared" si="7"/>
        <v>#DIV/0!</v>
      </c>
      <c r="Z16" s="232">
        <f t="shared" si="11"/>
        <v>0</v>
      </c>
      <c r="AA16" s="232">
        <f t="shared" si="11"/>
        <v>1203</v>
      </c>
      <c r="AB16" s="66">
        <f>SUM(AB10:AB15)</f>
        <v>1203</v>
      </c>
      <c r="AC16" s="77" t="e">
        <f t="shared" si="10"/>
        <v>#DIV/0!</v>
      </c>
    </row>
    <row r="17" spans="1:32" ht="24.95" customHeight="1">
      <c r="A17" s="373" t="s">
        <v>394</v>
      </c>
      <c r="B17" s="374"/>
      <c r="C17" s="374"/>
      <c r="D17" s="374"/>
      <c r="E17" s="374"/>
      <c r="F17" s="374"/>
      <c r="G17" s="374"/>
      <c r="H17" s="374"/>
      <c r="I17" s="374"/>
      <c r="J17" s="224" t="e">
        <f>J16/Z16*100</f>
        <v>#DIV/0!</v>
      </c>
      <c r="K17" s="224">
        <f>K16/AA16*100</f>
        <v>0</v>
      </c>
      <c r="L17" s="46"/>
      <c r="M17" s="46"/>
      <c r="N17" s="224" t="e">
        <f>N16/Z16*100</f>
        <v>#DIV/0!</v>
      </c>
      <c r="O17" s="224">
        <f>O16/AA16*100</f>
        <v>48.104738154613472</v>
      </c>
      <c r="P17" s="46"/>
      <c r="Q17" s="46"/>
      <c r="R17" s="224" t="e">
        <f>R16/Z16*100</f>
        <v>#DIV/0!</v>
      </c>
      <c r="S17" s="224">
        <f>S16/AA16*100</f>
        <v>14.197838736492105</v>
      </c>
      <c r="T17" s="46"/>
      <c r="U17" s="46"/>
      <c r="V17" s="224" t="e">
        <f>V16/Z16*100</f>
        <v>#DIV/0!</v>
      </c>
      <c r="W17" s="224">
        <f>W16/AA16*100</f>
        <v>37.697423108894426</v>
      </c>
      <c r="X17" s="46"/>
      <c r="Y17" s="46"/>
      <c r="Z17" s="224" t="e">
        <f>SUM(J17,N17,R17,V17)</f>
        <v>#DIV/0!</v>
      </c>
      <c r="AA17" s="224">
        <f>SUM(K17,O17,S17,W17)</f>
        <v>100</v>
      </c>
      <c r="AB17" s="46"/>
      <c r="AC17" s="46"/>
    </row>
    <row r="18" spans="1:32" ht="15" customHeight="1">
      <c r="A18" s="12"/>
      <c r="B18" s="12"/>
      <c r="C18" s="12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</row>
    <row r="19" spans="1:32" ht="15" customHeight="1">
      <c r="A19" s="12"/>
      <c r="B19" s="12"/>
      <c r="C19" s="12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</row>
    <row r="20" spans="1:32" ht="15" customHeight="1">
      <c r="A20" s="12"/>
      <c r="B20" s="12"/>
      <c r="C20" s="12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</row>
    <row r="21" spans="1:32" ht="20.25" customHeight="1">
      <c r="A21" s="12"/>
      <c r="B21" s="12"/>
      <c r="C21" s="5" t="s">
        <v>395</v>
      </c>
      <c r="D21" s="5"/>
      <c r="E21" s="5"/>
      <c r="F21" s="5"/>
      <c r="G21" s="5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</row>
    <row r="22" spans="1:32" ht="21.75" customHeight="1">
      <c r="A22" s="12"/>
      <c r="B22" s="12"/>
      <c r="C22" s="12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</row>
    <row r="23" spans="1:32" ht="21.75" customHeight="1">
      <c r="A23" s="12"/>
      <c r="B23" s="12"/>
      <c r="C23" s="12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</row>
    <row r="24" spans="1:32" ht="30" customHeight="1">
      <c r="A24" s="333" t="s">
        <v>385</v>
      </c>
      <c r="B24" s="334" t="s">
        <v>396</v>
      </c>
      <c r="C24" s="335"/>
      <c r="D24" s="340" t="s">
        <v>397</v>
      </c>
      <c r="E24" s="340"/>
      <c r="F24" s="340" t="s">
        <v>398</v>
      </c>
      <c r="G24" s="340"/>
      <c r="H24" s="340" t="s">
        <v>399</v>
      </c>
      <c r="I24" s="340"/>
      <c r="J24" s="340" t="s">
        <v>400</v>
      </c>
      <c r="K24" s="340"/>
      <c r="L24" s="340" t="s">
        <v>31</v>
      </c>
      <c r="M24" s="340"/>
      <c r="N24" s="340"/>
      <c r="O24" s="340"/>
      <c r="P24" s="340"/>
      <c r="Q24" s="340"/>
      <c r="R24" s="340"/>
      <c r="S24" s="340"/>
      <c r="T24" s="340"/>
      <c r="U24" s="340"/>
      <c r="V24" s="341" t="s">
        <v>401</v>
      </c>
      <c r="W24" s="341"/>
      <c r="X24" s="341"/>
      <c r="Y24" s="341"/>
      <c r="Z24" s="341"/>
      <c r="AA24" s="341" t="s">
        <v>402</v>
      </c>
      <c r="AB24" s="341"/>
      <c r="AC24" s="341"/>
      <c r="AD24" s="341"/>
      <c r="AE24" s="341"/>
      <c r="AF24" s="341"/>
    </row>
    <row r="25" spans="1:32" ht="31.5" customHeight="1">
      <c r="A25" s="333"/>
      <c r="B25" s="336"/>
      <c r="C25" s="337"/>
      <c r="D25" s="340"/>
      <c r="E25" s="340"/>
      <c r="F25" s="340"/>
      <c r="G25" s="340"/>
      <c r="H25" s="340"/>
      <c r="I25" s="340"/>
      <c r="J25" s="340"/>
      <c r="K25" s="340"/>
      <c r="L25" s="340" t="s">
        <v>403</v>
      </c>
      <c r="M25" s="340"/>
      <c r="N25" s="340" t="s">
        <v>404</v>
      </c>
      <c r="O25" s="340"/>
      <c r="P25" s="340" t="s">
        <v>405</v>
      </c>
      <c r="Q25" s="340"/>
      <c r="R25" s="340"/>
      <c r="S25" s="340"/>
      <c r="T25" s="340"/>
      <c r="U25" s="340"/>
      <c r="V25" s="341"/>
      <c r="W25" s="341"/>
      <c r="X25" s="341"/>
      <c r="Y25" s="341"/>
      <c r="Z25" s="341"/>
      <c r="AA25" s="341"/>
      <c r="AB25" s="341"/>
      <c r="AC25" s="341"/>
      <c r="AD25" s="341"/>
      <c r="AE25" s="341"/>
      <c r="AF25" s="341"/>
    </row>
    <row r="26" spans="1:32" ht="114.75" customHeight="1">
      <c r="A26" s="333"/>
      <c r="B26" s="338"/>
      <c r="C26" s="339"/>
      <c r="D26" s="340"/>
      <c r="E26" s="340"/>
      <c r="F26" s="340"/>
      <c r="G26" s="340"/>
      <c r="H26" s="340"/>
      <c r="I26" s="340"/>
      <c r="J26" s="340"/>
      <c r="K26" s="340"/>
      <c r="L26" s="340"/>
      <c r="M26" s="340"/>
      <c r="N26" s="340"/>
      <c r="O26" s="340"/>
      <c r="P26" s="340" t="s">
        <v>406</v>
      </c>
      <c r="Q26" s="340"/>
      <c r="R26" s="340" t="s">
        <v>407</v>
      </c>
      <c r="S26" s="340"/>
      <c r="T26" s="340" t="s">
        <v>408</v>
      </c>
      <c r="U26" s="340"/>
      <c r="V26" s="341"/>
      <c r="W26" s="341"/>
      <c r="X26" s="341"/>
      <c r="Y26" s="341"/>
      <c r="Z26" s="341"/>
      <c r="AA26" s="341"/>
      <c r="AB26" s="341"/>
      <c r="AC26" s="341"/>
      <c r="AD26" s="341"/>
      <c r="AE26" s="341"/>
      <c r="AF26" s="341"/>
    </row>
    <row r="27" spans="1:32" ht="21.75" customHeight="1">
      <c r="A27" s="233">
        <v>1</v>
      </c>
      <c r="B27" s="351">
        <v>2</v>
      </c>
      <c r="C27" s="352"/>
      <c r="D27" s="340">
        <v>3</v>
      </c>
      <c r="E27" s="340"/>
      <c r="F27" s="340">
        <v>4</v>
      </c>
      <c r="G27" s="340"/>
      <c r="H27" s="340">
        <v>5</v>
      </c>
      <c r="I27" s="340"/>
      <c r="J27" s="340">
        <v>6</v>
      </c>
      <c r="K27" s="340"/>
      <c r="L27" s="351">
        <v>7</v>
      </c>
      <c r="M27" s="352"/>
      <c r="N27" s="351">
        <v>8</v>
      </c>
      <c r="O27" s="352"/>
      <c r="P27" s="340">
        <v>9</v>
      </c>
      <c r="Q27" s="340"/>
      <c r="R27" s="333">
        <v>10</v>
      </c>
      <c r="S27" s="333"/>
      <c r="T27" s="340">
        <v>11</v>
      </c>
      <c r="U27" s="340"/>
      <c r="V27" s="340">
        <v>12</v>
      </c>
      <c r="W27" s="340"/>
      <c r="X27" s="340"/>
      <c r="Y27" s="340"/>
      <c r="Z27" s="340"/>
      <c r="AA27" s="340">
        <v>13</v>
      </c>
      <c r="AB27" s="340"/>
      <c r="AC27" s="340"/>
      <c r="AD27" s="340"/>
      <c r="AE27" s="340"/>
      <c r="AF27" s="340"/>
    </row>
    <row r="28" spans="1:32" ht="21.75" customHeight="1">
      <c r="A28" s="132"/>
      <c r="B28" s="342"/>
      <c r="C28" s="343"/>
      <c r="D28" s="340"/>
      <c r="E28" s="340"/>
      <c r="F28" s="344"/>
      <c r="G28" s="344"/>
      <c r="H28" s="344"/>
      <c r="I28" s="344"/>
      <c r="J28" s="344"/>
      <c r="K28" s="344"/>
      <c r="L28" s="345"/>
      <c r="M28" s="346"/>
      <c r="N28" s="347">
        <f>SUM(P28,R28,T28)</f>
        <v>0</v>
      </c>
      <c r="O28" s="348"/>
      <c r="P28" s="344"/>
      <c r="Q28" s="344"/>
      <c r="R28" s="344"/>
      <c r="S28" s="344"/>
      <c r="T28" s="344"/>
      <c r="U28" s="344"/>
      <c r="V28" s="349"/>
      <c r="W28" s="349"/>
      <c r="X28" s="349"/>
      <c r="Y28" s="349"/>
      <c r="Z28" s="349"/>
      <c r="AA28" s="350"/>
      <c r="AB28" s="350"/>
      <c r="AC28" s="350"/>
      <c r="AD28" s="350"/>
      <c r="AE28" s="350"/>
      <c r="AF28" s="350"/>
    </row>
    <row r="29" spans="1:32" ht="21.75" customHeight="1">
      <c r="A29" s="132"/>
      <c r="B29" s="342"/>
      <c r="C29" s="343"/>
      <c r="D29" s="340"/>
      <c r="E29" s="340"/>
      <c r="F29" s="344"/>
      <c r="G29" s="344"/>
      <c r="H29" s="344"/>
      <c r="I29" s="344"/>
      <c r="J29" s="344"/>
      <c r="K29" s="344"/>
      <c r="L29" s="345"/>
      <c r="M29" s="346"/>
      <c r="N29" s="347">
        <f t="shared" ref="N29:N34" si="12">SUM(P29,R29,T29)</f>
        <v>0</v>
      </c>
      <c r="O29" s="348"/>
      <c r="P29" s="344"/>
      <c r="Q29" s="344"/>
      <c r="R29" s="344"/>
      <c r="S29" s="344"/>
      <c r="T29" s="344"/>
      <c r="U29" s="344"/>
      <c r="V29" s="349"/>
      <c r="W29" s="349"/>
      <c r="X29" s="349"/>
      <c r="Y29" s="349"/>
      <c r="Z29" s="349"/>
      <c r="AA29" s="350"/>
      <c r="AB29" s="350"/>
      <c r="AC29" s="350"/>
      <c r="AD29" s="350"/>
      <c r="AE29" s="350"/>
      <c r="AF29" s="350"/>
    </row>
    <row r="30" spans="1:32" ht="21.75" customHeight="1">
      <c r="A30" s="132"/>
      <c r="B30" s="342"/>
      <c r="C30" s="343"/>
      <c r="D30" s="340"/>
      <c r="E30" s="340"/>
      <c r="F30" s="344"/>
      <c r="G30" s="344"/>
      <c r="H30" s="344"/>
      <c r="I30" s="344"/>
      <c r="J30" s="344"/>
      <c r="K30" s="344"/>
      <c r="L30" s="345"/>
      <c r="M30" s="346"/>
      <c r="N30" s="347">
        <f t="shared" si="12"/>
        <v>0</v>
      </c>
      <c r="O30" s="348"/>
      <c r="P30" s="344"/>
      <c r="Q30" s="344"/>
      <c r="R30" s="344"/>
      <c r="S30" s="344"/>
      <c r="T30" s="344"/>
      <c r="U30" s="344"/>
      <c r="V30" s="349"/>
      <c r="W30" s="349"/>
      <c r="X30" s="349"/>
      <c r="Y30" s="349"/>
      <c r="Z30" s="349"/>
      <c r="AA30" s="350"/>
      <c r="AB30" s="350"/>
      <c r="AC30" s="350"/>
      <c r="AD30" s="350"/>
      <c r="AE30" s="350"/>
      <c r="AF30" s="350"/>
    </row>
    <row r="31" spans="1:32" ht="20.25" customHeight="1">
      <c r="A31" s="132"/>
      <c r="B31" s="342"/>
      <c r="C31" s="343"/>
      <c r="D31" s="340"/>
      <c r="E31" s="340"/>
      <c r="F31" s="344"/>
      <c r="G31" s="344"/>
      <c r="H31" s="344"/>
      <c r="I31" s="344"/>
      <c r="J31" s="344"/>
      <c r="K31" s="344"/>
      <c r="L31" s="345"/>
      <c r="M31" s="346"/>
      <c r="N31" s="347">
        <f t="shared" si="12"/>
        <v>0</v>
      </c>
      <c r="O31" s="348"/>
      <c r="P31" s="344"/>
      <c r="Q31" s="344"/>
      <c r="R31" s="344"/>
      <c r="S31" s="344"/>
      <c r="T31" s="344"/>
      <c r="U31" s="344"/>
      <c r="V31" s="349"/>
      <c r="W31" s="349"/>
      <c r="X31" s="349"/>
      <c r="Y31" s="349"/>
      <c r="Z31" s="349"/>
      <c r="AA31" s="350"/>
      <c r="AB31" s="350"/>
      <c r="AC31" s="350"/>
      <c r="AD31" s="350"/>
      <c r="AE31" s="350"/>
      <c r="AF31" s="350"/>
    </row>
    <row r="32" spans="1:32" ht="20.25" customHeight="1">
      <c r="A32" s="132"/>
      <c r="B32" s="342"/>
      <c r="C32" s="343"/>
      <c r="D32" s="340"/>
      <c r="E32" s="340"/>
      <c r="F32" s="344"/>
      <c r="G32" s="344"/>
      <c r="H32" s="344"/>
      <c r="I32" s="344"/>
      <c r="J32" s="344"/>
      <c r="K32" s="344"/>
      <c r="L32" s="345"/>
      <c r="M32" s="346"/>
      <c r="N32" s="347">
        <f t="shared" si="12"/>
        <v>0</v>
      </c>
      <c r="O32" s="348"/>
      <c r="P32" s="344"/>
      <c r="Q32" s="344"/>
      <c r="R32" s="344"/>
      <c r="S32" s="344"/>
      <c r="T32" s="344"/>
      <c r="U32" s="344"/>
      <c r="V32" s="349"/>
      <c r="W32" s="349"/>
      <c r="X32" s="349"/>
      <c r="Y32" s="349"/>
      <c r="Z32" s="349"/>
      <c r="AA32" s="350"/>
      <c r="AB32" s="350"/>
      <c r="AC32" s="350"/>
      <c r="AD32" s="350"/>
      <c r="AE32" s="350"/>
      <c r="AF32" s="350"/>
    </row>
    <row r="33" spans="1:32" ht="20.25" customHeight="1">
      <c r="A33" s="132"/>
      <c r="B33" s="342"/>
      <c r="C33" s="343"/>
      <c r="D33" s="340"/>
      <c r="E33" s="340"/>
      <c r="F33" s="344"/>
      <c r="G33" s="344"/>
      <c r="H33" s="344"/>
      <c r="I33" s="344"/>
      <c r="J33" s="344"/>
      <c r="K33" s="344"/>
      <c r="L33" s="345"/>
      <c r="M33" s="346"/>
      <c r="N33" s="347">
        <f t="shared" si="12"/>
        <v>0</v>
      </c>
      <c r="O33" s="348"/>
      <c r="P33" s="344"/>
      <c r="Q33" s="344"/>
      <c r="R33" s="344"/>
      <c r="S33" s="344"/>
      <c r="T33" s="344"/>
      <c r="U33" s="344"/>
      <c r="V33" s="349"/>
      <c r="W33" s="349"/>
      <c r="X33" s="349"/>
      <c r="Y33" s="349"/>
      <c r="Z33" s="349"/>
      <c r="AA33" s="350"/>
      <c r="AB33" s="350"/>
      <c r="AC33" s="350"/>
      <c r="AD33" s="350"/>
      <c r="AE33" s="350"/>
      <c r="AF33" s="350"/>
    </row>
    <row r="34" spans="1:32" ht="20.25" customHeight="1">
      <c r="A34" s="132"/>
      <c r="B34" s="342"/>
      <c r="C34" s="343"/>
      <c r="D34" s="340"/>
      <c r="E34" s="340"/>
      <c r="F34" s="344"/>
      <c r="G34" s="344"/>
      <c r="H34" s="344"/>
      <c r="I34" s="344"/>
      <c r="J34" s="344"/>
      <c r="K34" s="344"/>
      <c r="L34" s="345"/>
      <c r="M34" s="346"/>
      <c r="N34" s="347">
        <f t="shared" si="12"/>
        <v>0</v>
      </c>
      <c r="O34" s="348"/>
      <c r="P34" s="344"/>
      <c r="Q34" s="344"/>
      <c r="R34" s="344"/>
      <c r="S34" s="344"/>
      <c r="T34" s="344"/>
      <c r="U34" s="344"/>
      <c r="V34" s="349"/>
      <c r="W34" s="349"/>
      <c r="X34" s="349"/>
      <c r="Y34" s="349"/>
      <c r="Z34" s="349"/>
      <c r="AA34" s="350"/>
      <c r="AB34" s="350"/>
      <c r="AC34" s="350"/>
      <c r="AD34" s="350"/>
      <c r="AE34" s="350"/>
      <c r="AF34" s="350"/>
    </row>
    <row r="35" spans="1:32" ht="20.25" customHeight="1">
      <c r="A35" s="379" t="s">
        <v>174</v>
      </c>
      <c r="B35" s="380"/>
      <c r="C35" s="380"/>
      <c r="D35" s="380"/>
      <c r="E35" s="381"/>
      <c r="F35" s="353">
        <f>SUM(F28:F34)</f>
        <v>0</v>
      </c>
      <c r="G35" s="353"/>
      <c r="H35" s="353">
        <f>SUM(H28:H34)</f>
        <v>0</v>
      </c>
      <c r="I35" s="353"/>
      <c r="J35" s="353">
        <f>SUM(J28:J34)</f>
        <v>0</v>
      </c>
      <c r="K35" s="353"/>
      <c r="L35" s="353">
        <f>SUM(L28:L34)</f>
        <v>0</v>
      </c>
      <c r="M35" s="353"/>
      <c r="N35" s="353">
        <f>SUM(N28:N34)</f>
        <v>0</v>
      </c>
      <c r="O35" s="353"/>
      <c r="P35" s="353">
        <f>SUM(P28:P34)</f>
        <v>0</v>
      </c>
      <c r="Q35" s="353"/>
      <c r="R35" s="353">
        <f>SUM(R28:R34)</f>
        <v>0</v>
      </c>
      <c r="S35" s="353"/>
      <c r="T35" s="353">
        <f>SUM(T28:T34)</f>
        <v>0</v>
      </c>
      <c r="U35" s="353"/>
      <c r="V35" s="378"/>
      <c r="W35" s="378"/>
      <c r="X35" s="378"/>
      <c r="Y35" s="378"/>
      <c r="Z35" s="378"/>
      <c r="AA35" s="354"/>
      <c r="AB35" s="354"/>
      <c r="AC35" s="354"/>
      <c r="AD35" s="354"/>
      <c r="AE35" s="354"/>
      <c r="AF35" s="354"/>
    </row>
    <row r="36" spans="1:32" ht="20.25" customHeight="1">
      <c r="A36" s="12"/>
      <c r="B36" s="12"/>
      <c r="C36" s="12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</row>
    <row r="37" spans="1:32" ht="20.25" customHeight="1">
      <c r="A37" s="12"/>
      <c r="B37" s="12"/>
      <c r="C37" s="12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</row>
    <row r="38" spans="1:32" ht="20.25" customHeight="1">
      <c r="A38" s="12"/>
      <c r="B38" s="12"/>
      <c r="C38" s="12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</row>
    <row r="39" spans="1:32" ht="15" customHeight="1">
      <c r="A39" s="12"/>
      <c r="B39" s="279" t="s">
        <v>416</v>
      </c>
      <c r="C39" s="279"/>
      <c r="D39" s="279"/>
      <c r="E39" s="279"/>
      <c r="F39" s="279"/>
      <c r="G39" s="279"/>
      <c r="H39" s="13"/>
      <c r="I39" s="13"/>
      <c r="J39" s="372" t="s">
        <v>409</v>
      </c>
      <c r="K39" s="372"/>
      <c r="L39" s="372"/>
      <c r="M39" s="372"/>
      <c r="N39" s="372"/>
      <c r="O39" s="13"/>
      <c r="P39" s="13"/>
      <c r="Q39" s="13"/>
      <c r="R39" s="13"/>
      <c r="S39" s="13"/>
      <c r="T39" s="253" t="s">
        <v>409</v>
      </c>
      <c r="U39" s="253"/>
      <c r="V39" s="253"/>
      <c r="W39" s="253"/>
      <c r="X39" s="253"/>
    </row>
    <row r="40" spans="1:32" s="4" customFormat="1">
      <c r="A40" s="206"/>
      <c r="B40" s="245" t="s">
        <v>410</v>
      </c>
      <c r="C40" s="245"/>
      <c r="D40" s="245"/>
      <c r="E40" s="245"/>
      <c r="F40" s="245"/>
      <c r="G40" s="245"/>
      <c r="H40" s="210"/>
      <c r="I40" s="210"/>
      <c r="J40" s="245" t="s">
        <v>155</v>
      </c>
      <c r="K40" s="245"/>
      <c r="L40" s="245"/>
      <c r="M40" s="245"/>
      <c r="N40" s="245"/>
      <c r="O40" s="206"/>
      <c r="P40" s="206"/>
      <c r="Q40" s="206"/>
      <c r="R40" s="206"/>
      <c r="S40" s="2"/>
      <c r="T40" s="245" t="s">
        <v>417</v>
      </c>
      <c r="U40" s="245"/>
      <c r="V40" s="245"/>
      <c r="W40" s="245"/>
      <c r="X40" s="245"/>
      <c r="Y40" s="206"/>
      <c r="Z40" s="206"/>
      <c r="AA40" s="206"/>
      <c r="AB40" s="206"/>
      <c r="AC40" s="206"/>
      <c r="AD40" s="206"/>
      <c r="AE40" s="206"/>
      <c r="AF40" s="206"/>
    </row>
    <row r="41" spans="1:32" s="20" customFormat="1" ht="16.5" customHeight="1">
      <c r="C41" s="49"/>
      <c r="D41" s="41"/>
      <c r="E41" s="41"/>
      <c r="F41" s="40"/>
      <c r="G41" s="40"/>
      <c r="H41" s="40"/>
      <c r="I41" s="40"/>
      <c r="J41" s="40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</row>
    <row r="42" spans="1:32" s="4" customFormat="1">
      <c r="A42" s="206"/>
      <c r="B42" s="206"/>
      <c r="C42" s="206"/>
      <c r="D42" s="206"/>
      <c r="E42" s="206"/>
      <c r="F42" s="208"/>
      <c r="G42" s="208"/>
      <c r="H42" s="208"/>
      <c r="I42" s="208"/>
      <c r="J42" s="208"/>
      <c r="K42" s="208"/>
      <c r="L42" s="208"/>
      <c r="M42" s="208"/>
      <c r="N42" s="208"/>
      <c r="O42" s="208"/>
      <c r="P42" s="208"/>
      <c r="Q42" s="208"/>
      <c r="R42" s="208"/>
      <c r="S42" s="208"/>
      <c r="T42" s="208"/>
      <c r="U42" s="208"/>
      <c r="V42" s="208"/>
      <c r="W42" s="208"/>
      <c r="X42" s="208"/>
      <c r="Y42" s="206"/>
      <c r="Z42" s="206"/>
      <c r="AA42" s="206"/>
      <c r="AB42" s="206"/>
      <c r="AC42" s="206"/>
      <c r="AD42" s="206"/>
      <c r="AE42" s="206"/>
      <c r="AF42" s="206"/>
    </row>
    <row r="43" spans="1:32">
      <c r="C43" s="21"/>
      <c r="D43" s="21"/>
      <c r="E43" s="21"/>
      <c r="F43" s="21"/>
      <c r="G43" s="21"/>
      <c r="H43" s="21"/>
      <c r="I43" s="50"/>
      <c r="J43" s="50"/>
      <c r="K43" s="50"/>
      <c r="L43" s="50"/>
      <c r="M43" s="50"/>
      <c r="N43" s="50"/>
      <c r="O43" s="50"/>
      <c r="P43" s="50"/>
      <c r="Q43" s="50"/>
      <c r="R43" s="21"/>
      <c r="S43" s="21"/>
    </row>
    <row r="44" spans="1:32">
      <c r="C44" s="21"/>
      <c r="D44" s="21"/>
      <c r="E44" s="21"/>
      <c r="F44" s="21"/>
      <c r="G44" s="21"/>
      <c r="H44" s="21"/>
      <c r="I44" s="21"/>
      <c r="J44" s="21"/>
      <c r="K44" s="21"/>
      <c r="L44" s="50"/>
      <c r="M44" s="50"/>
      <c r="N44" s="50"/>
      <c r="O44" s="50"/>
      <c r="P44" s="50"/>
      <c r="Q44" s="50"/>
      <c r="R44" s="50"/>
      <c r="S44" s="50"/>
      <c r="T44" s="229"/>
      <c r="U44" s="229"/>
      <c r="V44" s="229"/>
      <c r="W44" s="229"/>
    </row>
    <row r="45" spans="1:32" ht="19.5" thickBot="1">
      <c r="C45" s="21"/>
      <c r="D45" s="21"/>
      <c r="E45" s="21"/>
      <c r="F45" s="21"/>
      <c r="G45" s="21"/>
      <c r="H45" s="21"/>
      <c r="I45" s="21"/>
      <c r="J45" s="21"/>
      <c r="K45" s="21"/>
      <c r="L45" s="172"/>
      <c r="M45" s="172"/>
      <c r="N45" s="172"/>
      <c r="O45" s="172"/>
      <c r="P45" s="172"/>
      <c r="Q45" s="172"/>
      <c r="R45" s="172"/>
      <c r="S45" s="172"/>
      <c r="T45" s="173"/>
      <c r="U45" s="173"/>
      <c r="V45" s="173"/>
      <c r="W45" s="173"/>
    </row>
    <row r="46" spans="1:32">
      <c r="C46" s="22"/>
    </row>
    <row r="49" spans="3:3" ht="19.5">
      <c r="C49" s="23"/>
    </row>
    <row r="50" spans="3:3" ht="19.5">
      <c r="C50" s="23"/>
    </row>
    <row r="51" spans="3:3" ht="19.5">
      <c r="C51" s="23"/>
    </row>
    <row r="52" spans="3:3" ht="19.5">
      <c r="C52" s="23"/>
    </row>
    <row r="53" spans="3:3" ht="19.5">
      <c r="C53" s="23"/>
    </row>
    <row r="54" spans="3:3" ht="19.5">
      <c r="C54" s="23"/>
    </row>
    <row r="55" spans="3:3" ht="19.5">
      <c r="C55" s="23"/>
    </row>
  </sheetData>
  <mergeCells count="166">
    <mergeCell ref="B9:I9"/>
    <mergeCell ref="B40:G40"/>
    <mergeCell ref="T40:X40"/>
    <mergeCell ref="J39:N39"/>
    <mergeCell ref="J40:N40"/>
    <mergeCell ref="B39:G39"/>
    <mergeCell ref="M7:M8"/>
    <mergeCell ref="B14:I14"/>
    <mergeCell ref="A17:I17"/>
    <mergeCell ref="B13:I13"/>
    <mergeCell ref="J7:J8"/>
    <mergeCell ref="K7:K8"/>
    <mergeCell ref="A16:I16"/>
    <mergeCell ref="B10:I10"/>
    <mergeCell ref="B11:I11"/>
    <mergeCell ref="B12:I12"/>
    <mergeCell ref="B15:I15"/>
    <mergeCell ref="O7:O8"/>
    <mergeCell ref="T39:X39"/>
    <mergeCell ref="V35:Z35"/>
    <mergeCell ref="A35:E35"/>
    <mergeCell ref="F35:G35"/>
    <mergeCell ref="H35:I35"/>
    <mergeCell ref="J35:K35"/>
    <mergeCell ref="W5:Y5"/>
    <mergeCell ref="X7:X8"/>
    <mergeCell ref="A6:A8"/>
    <mergeCell ref="Q7:Q8"/>
    <mergeCell ref="R7:R8"/>
    <mergeCell ref="Z6:AC6"/>
    <mergeCell ref="AA7:AA8"/>
    <mergeCell ref="AB7:AB8"/>
    <mergeCell ref="J6:M6"/>
    <mergeCell ref="AC7:AC8"/>
    <mergeCell ref="L7:L8"/>
    <mergeCell ref="S7:S8"/>
    <mergeCell ref="B6:I8"/>
    <mergeCell ref="AA5:AC5"/>
    <mergeCell ref="R6:U6"/>
    <mergeCell ref="P7:P8"/>
    <mergeCell ref="T7:T8"/>
    <mergeCell ref="U7:U8"/>
    <mergeCell ref="AA35:AF35"/>
    <mergeCell ref="N6:Q6"/>
    <mergeCell ref="V6:Y6"/>
    <mergeCell ref="V7:V8"/>
    <mergeCell ref="W7:W8"/>
    <mergeCell ref="N7:N8"/>
    <mergeCell ref="Y7:Y8"/>
    <mergeCell ref="Z7:Z8"/>
    <mergeCell ref="T33:U33"/>
    <mergeCell ref="V33:Z33"/>
    <mergeCell ref="AA33:AF33"/>
    <mergeCell ref="T34:U34"/>
    <mergeCell ref="V34:Z34"/>
    <mergeCell ref="AA34:AF34"/>
    <mergeCell ref="T31:U31"/>
    <mergeCell ref="V31:Z31"/>
    <mergeCell ref="AA31:AF31"/>
    <mergeCell ref="T32:U32"/>
    <mergeCell ref="V32:Z32"/>
    <mergeCell ref="AA32:AF32"/>
    <mergeCell ref="T29:U29"/>
    <mergeCell ref="V29:Z29"/>
    <mergeCell ref="AA29:AF29"/>
    <mergeCell ref="T30:U30"/>
    <mergeCell ref="L35:M35"/>
    <mergeCell ref="N35:O35"/>
    <mergeCell ref="P35:Q35"/>
    <mergeCell ref="R35:S35"/>
    <mergeCell ref="T35:U35"/>
    <mergeCell ref="B34:C34"/>
    <mergeCell ref="D34:E34"/>
    <mergeCell ref="F34:G34"/>
    <mergeCell ref="H34:I34"/>
    <mergeCell ref="J34:K34"/>
    <mergeCell ref="L34:M34"/>
    <mergeCell ref="N34:O34"/>
    <mergeCell ref="P34:Q34"/>
    <mergeCell ref="R34:S34"/>
    <mergeCell ref="B33:C33"/>
    <mergeCell ref="D33:E33"/>
    <mergeCell ref="F33:G33"/>
    <mergeCell ref="H33:I33"/>
    <mergeCell ref="J33:K33"/>
    <mergeCell ref="L33:M33"/>
    <mergeCell ref="N33:O33"/>
    <mergeCell ref="P33:Q33"/>
    <mergeCell ref="R33:S33"/>
    <mergeCell ref="B32:C32"/>
    <mergeCell ref="D32:E32"/>
    <mergeCell ref="F32:G32"/>
    <mergeCell ref="H32:I32"/>
    <mergeCell ref="J32:K32"/>
    <mergeCell ref="L32:M32"/>
    <mergeCell ref="N32:O32"/>
    <mergeCell ref="P32:Q32"/>
    <mergeCell ref="R32:S32"/>
    <mergeCell ref="B31:C31"/>
    <mergeCell ref="D31:E31"/>
    <mergeCell ref="F31:G31"/>
    <mergeCell ref="H31:I31"/>
    <mergeCell ref="J31:K31"/>
    <mergeCell ref="L31:M31"/>
    <mergeCell ref="N31:O31"/>
    <mergeCell ref="P31:Q31"/>
    <mergeCell ref="R31:S31"/>
    <mergeCell ref="V30:Z30"/>
    <mergeCell ref="AA30:AF30"/>
    <mergeCell ref="B29:C29"/>
    <mergeCell ref="D29:E29"/>
    <mergeCell ref="F29:G29"/>
    <mergeCell ref="H29:I29"/>
    <mergeCell ref="J29:K29"/>
    <mergeCell ref="L29:M29"/>
    <mergeCell ref="N29:O29"/>
    <mergeCell ref="P29:Q29"/>
    <mergeCell ref="R29:S29"/>
    <mergeCell ref="B30:C30"/>
    <mergeCell ref="D30:E30"/>
    <mergeCell ref="F30:G30"/>
    <mergeCell ref="H30:I30"/>
    <mergeCell ref="J30:K30"/>
    <mergeCell ref="L30:M30"/>
    <mergeCell ref="N30:O30"/>
    <mergeCell ref="P30:Q30"/>
    <mergeCell ref="R30:S30"/>
    <mergeCell ref="T27:U27"/>
    <mergeCell ref="V27:Z27"/>
    <mergeCell ref="AA27:AF27"/>
    <mergeCell ref="B28:C28"/>
    <mergeCell ref="D28:E28"/>
    <mergeCell ref="F28:G28"/>
    <mergeCell ref="H28:I28"/>
    <mergeCell ref="J28:K28"/>
    <mergeCell ref="L28:M28"/>
    <mergeCell ref="N28:O28"/>
    <mergeCell ref="P28:Q28"/>
    <mergeCell ref="R28:S28"/>
    <mergeCell ref="T28:U28"/>
    <mergeCell ref="V28:Z28"/>
    <mergeCell ref="AA28:AF28"/>
    <mergeCell ref="B27:C27"/>
    <mergeCell ref="D27:E27"/>
    <mergeCell ref="F27:G27"/>
    <mergeCell ref="H27:I27"/>
    <mergeCell ref="J27:K27"/>
    <mergeCell ref="L27:M27"/>
    <mergeCell ref="N27:O27"/>
    <mergeCell ref="P27:Q27"/>
    <mergeCell ref="R27:S27"/>
    <mergeCell ref="A24:A26"/>
    <mergeCell ref="B24:C26"/>
    <mergeCell ref="D24:E26"/>
    <mergeCell ref="F24:G26"/>
    <mergeCell ref="H24:I26"/>
    <mergeCell ref="J24:K26"/>
    <mergeCell ref="L24:U24"/>
    <mergeCell ref="V24:Z26"/>
    <mergeCell ref="AA24:AF26"/>
    <mergeCell ref="L25:M26"/>
    <mergeCell ref="N25:O26"/>
    <mergeCell ref="P25:U25"/>
    <mergeCell ref="P26:Q26"/>
    <mergeCell ref="R26:S26"/>
    <mergeCell ref="T26:U26"/>
  </mergeCells>
  <phoneticPr fontId="3" type="noConversion"/>
  <pageMargins left="0.78740157480314965" right="7.874015748031496E-2" top="0.78740157480314965" bottom="0.78740157480314965" header="0.31496062992125984" footer="0.31496062992125984"/>
  <pageSetup paperSize="9" scale="31" orientation="landscape" r:id="rId1"/>
  <headerFooter alignWithMargins="0">
    <oddHeader>&amp;R&amp;"Times New Roman,звичайний"&amp;14Продовження додатка 3
Таблиця 6</oddHeader>
  </headerFooter>
  <ignoredErrors>
    <ignoredError sqref="AB17:AC17 J16" formulaRange="1"/>
    <ignoredError sqref="X17:Y17 L17 J17 M17:N17 P17:R17 T17:V17" evalError="1" formulaRange="1"/>
    <ignoredError sqref="Z17:AA17 M15 K17 O17 S17 W17 M11:M12 U10 Q11:Q12 U11:U12 M10 U15 Q10 Q15 Y11:Y12 Y10 Y15" evalError="1"/>
    <ignoredError sqref="Z16:AA16 M16:N16 V16:W16 R16:S16" evalError="1" formula="1" formulaRange="1"/>
    <ignoredError sqref="Q16 U16 Y16" evalError="1" formula="1"/>
    <ignoredError sqref="T16 X16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2</vt:i4>
      </vt:variant>
    </vt:vector>
  </HeadingPairs>
  <TitlesOfParts>
    <vt:vector size="8" baseType="lpstr">
      <vt:lpstr>Осн. фін. пок.</vt:lpstr>
      <vt:lpstr>І. Інф. до звіт.</vt:lpstr>
      <vt:lpstr>ІІ. Розр. з бюджетом</vt:lpstr>
      <vt:lpstr>ІІІ. Рух грош. коштів</vt:lpstr>
      <vt:lpstr>IV кап.інв. V кред.</vt:lpstr>
      <vt:lpstr>VI-VII джер.кап.інв.</vt:lpstr>
      <vt:lpstr>'VI-VII джер.кап.інв.'!Область_печати</vt:lpstr>
      <vt:lpstr>'Осн. фін. пок.'!Область_печати</vt:lpstr>
    </vt:vector>
  </TitlesOfParts>
  <Manager/>
  <Company>ME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</dc:creator>
  <cp:keywords/>
  <dc:description/>
  <cp:lastModifiedBy>Пользователь</cp:lastModifiedBy>
  <cp:revision/>
  <dcterms:created xsi:type="dcterms:W3CDTF">2003-03-13T16:00:22Z</dcterms:created>
  <dcterms:modified xsi:type="dcterms:W3CDTF">2025-10-27T08:49:02Z</dcterms:modified>
  <cp:category/>
  <cp:contentStatus/>
</cp:coreProperties>
</file>